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cugova\Desktop\VO- Ovál\podľa našej smernice\Výzva + prílohy\"/>
    </mc:Choice>
  </mc:AlternateContent>
  <bookViews>
    <workbookView xWindow="0" yWindow="0" windowWidth="14715" windowHeight="12360"/>
  </bookViews>
  <sheets>
    <sheet name="Rekapitulácia stavby" sheetId="1" r:id="rId1"/>
    <sheet name="01 - Obnova atletickej trate" sheetId="2" r:id="rId2"/>
  </sheets>
  <definedNames>
    <definedName name="_xlnm.Print_Titles" localSheetId="1">'01 - Obnova atletickej trate'!$122:$122</definedName>
    <definedName name="_xlnm.Print_Titles" localSheetId="0">'Rekapitulácia stavby'!$85:$85</definedName>
    <definedName name="_xlnm.Print_Area" localSheetId="1">'01 - Obnova atletickej trate'!$C$4:$Q$70,'01 - Obnova atletickej trate'!$C$76:$Q$106,'01 - Obnova atletickej trate'!$C$112:$Q$152</definedName>
    <definedName name="_xlnm.Print_Area" localSheetId="0">'Rekapitulácia stavby'!$C$4:$AP$70,'Rekapitulácia stavby'!$C$76:$AP$96</definedName>
  </definedNames>
  <calcPr calcId="152511"/>
</workbook>
</file>

<file path=xl/calcChain.xml><?xml version="1.0" encoding="utf-8"?>
<calcChain xmlns="http://schemas.openxmlformats.org/spreadsheetml/2006/main">
  <c r="N152" i="2" l="1"/>
  <c r="AY88" i="1"/>
  <c r="AX88" i="1"/>
  <c r="BI151" i="2"/>
  <c r="BH151" i="2"/>
  <c r="BG151" i="2"/>
  <c r="BE151" i="2"/>
  <c r="AA151" i="2"/>
  <c r="AA150" i="2" s="1"/>
  <c r="AA149" i="2" s="1"/>
  <c r="Y151" i="2"/>
  <c r="Y150" i="2" s="1"/>
  <c r="Y149" i="2" s="1"/>
  <c r="W151" i="2"/>
  <c r="W150" i="2" s="1"/>
  <c r="W149" i="2" s="1"/>
  <c r="BK151" i="2"/>
  <c r="BK150" i="2" s="1"/>
  <c r="N151" i="2"/>
  <c r="BF151" i="2" s="1"/>
  <c r="BI148" i="2"/>
  <c r="BH148" i="2"/>
  <c r="BG148" i="2"/>
  <c r="BE148" i="2"/>
  <c r="AA148" i="2"/>
  <c r="AA147" i="2" s="1"/>
  <c r="Y148" i="2"/>
  <c r="Y147" i="2"/>
  <c r="W148" i="2"/>
  <c r="W147" i="2" s="1"/>
  <c r="BK148" i="2"/>
  <c r="BK147" i="2"/>
  <c r="N147" i="2" s="1"/>
  <c r="N94" i="2" s="1"/>
  <c r="N148" i="2"/>
  <c r="BF148" i="2" s="1"/>
  <c r="BI146" i="2"/>
  <c r="BH146" i="2"/>
  <c r="BG146" i="2"/>
  <c r="BE146" i="2"/>
  <c r="AA146" i="2"/>
  <c r="Y146" i="2"/>
  <c r="W146" i="2"/>
  <c r="BK146" i="2"/>
  <c r="BK144" i="2" s="1"/>
  <c r="N144" i="2" s="1"/>
  <c r="N93" i="2" s="1"/>
  <c r="N146" i="2"/>
  <c r="BF146" i="2"/>
  <c r="BI145" i="2"/>
  <c r="BH145" i="2"/>
  <c r="BG145" i="2"/>
  <c r="BE145" i="2"/>
  <c r="AA145" i="2"/>
  <c r="AA144" i="2"/>
  <c r="Y145" i="2"/>
  <c r="Y144" i="2"/>
  <c r="W145" i="2"/>
  <c r="W144" i="2"/>
  <c r="BK145" i="2"/>
  <c r="N145" i="2"/>
  <c r="BF145" i="2" s="1"/>
  <c r="BI143" i="2"/>
  <c r="BH143" i="2"/>
  <c r="BG143" i="2"/>
  <c r="BE143" i="2"/>
  <c r="AA143" i="2"/>
  <c r="Y143" i="2"/>
  <c r="Y140" i="2" s="1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BK140" i="2" s="1"/>
  <c r="N140" i="2" s="1"/>
  <c r="N92" i="2" s="1"/>
  <c r="N142" i="2"/>
  <c r="BF142" i="2"/>
  <c r="BI141" i="2"/>
  <c r="BH141" i="2"/>
  <c r="BG141" i="2"/>
  <c r="BE141" i="2"/>
  <c r="AA141" i="2"/>
  <c r="AA140" i="2"/>
  <c r="Y141" i="2"/>
  <c r="W141" i="2"/>
  <c r="W140" i="2"/>
  <c r="BK141" i="2"/>
  <c r="N141" i="2"/>
  <c r="BF141" i="2" s="1"/>
  <c r="BI139" i="2"/>
  <c r="BH139" i="2"/>
  <c r="BG139" i="2"/>
  <c r="BE139" i="2"/>
  <c r="AA139" i="2"/>
  <c r="Y139" i="2"/>
  <c r="Y136" i="2" s="1"/>
  <c r="W139" i="2"/>
  <c r="BK139" i="2"/>
  <c r="N139" i="2"/>
  <c r="BF139" i="2"/>
  <c r="BI138" i="2"/>
  <c r="BH138" i="2"/>
  <c r="BG138" i="2"/>
  <c r="BE138" i="2"/>
  <c r="AA138" i="2"/>
  <c r="Y138" i="2"/>
  <c r="W138" i="2"/>
  <c r="BK138" i="2"/>
  <c r="BK136" i="2" s="1"/>
  <c r="N136" i="2" s="1"/>
  <c r="N91" i="2" s="1"/>
  <c r="N138" i="2"/>
  <c r="BF138" i="2"/>
  <c r="BI137" i="2"/>
  <c r="BH137" i="2"/>
  <c r="BG137" i="2"/>
  <c r="BE137" i="2"/>
  <c r="AA137" i="2"/>
  <c r="AA136" i="2"/>
  <c r="Y137" i="2"/>
  <c r="W137" i="2"/>
  <c r="W136" i="2"/>
  <c r="BK137" i="2"/>
  <c r="N137" i="2"/>
  <c r="BF137" i="2" s="1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Y129" i="2"/>
  <c r="W129" i="2"/>
  <c r="BK129" i="2"/>
  <c r="N129" i="2"/>
  <c r="BF129" i="2"/>
  <c r="BI128" i="2"/>
  <c r="BH128" i="2"/>
  <c r="BG128" i="2"/>
  <c r="BE128" i="2"/>
  <c r="AA128" i="2"/>
  <c r="Y128" i="2"/>
  <c r="W128" i="2"/>
  <c r="BK128" i="2"/>
  <c r="N128" i="2"/>
  <c r="BF128" i="2"/>
  <c r="BI127" i="2"/>
  <c r="BH127" i="2"/>
  <c r="BG127" i="2"/>
  <c r="BE127" i="2"/>
  <c r="AA127" i="2"/>
  <c r="Y127" i="2"/>
  <c r="Y125" i="2" s="1"/>
  <c r="W127" i="2"/>
  <c r="BK127" i="2"/>
  <c r="N127" i="2"/>
  <c r="BF127" i="2"/>
  <c r="BI126" i="2"/>
  <c r="BH126" i="2"/>
  <c r="BG126" i="2"/>
  <c r="BE126" i="2"/>
  <c r="M32" i="2" s="1"/>
  <c r="AV88" i="1" s="1"/>
  <c r="AA126" i="2"/>
  <c r="AA125" i="2"/>
  <c r="AA124" i="2" s="1"/>
  <c r="AA123" i="2" s="1"/>
  <c r="Y126" i="2"/>
  <c r="W126" i="2"/>
  <c r="W125" i="2"/>
  <c r="W124" i="2" s="1"/>
  <c r="W123" i="2" s="1"/>
  <c r="AU88" i="1" s="1"/>
  <c r="AU87" i="1" s="1"/>
  <c r="BK126" i="2"/>
  <c r="BK125" i="2" s="1"/>
  <c r="N126" i="2"/>
  <c r="BF126" i="2" s="1"/>
  <c r="M119" i="2"/>
  <c r="F119" i="2"/>
  <c r="F117" i="2"/>
  <c r="F11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BI100" i="2"/>
  <c r="BH100" i="2"/>
  <c r="BG100" i="2"/>
  <c r="BE100" i="2"/>
  <c r="BI99" i="2"/>
  <c r="H36" i="2" s="1"/>
  <c r="BD88" i="1" s="1"/>
  <c r="BD87" i="1" s="1"/>
  <c r="W35" i="1" s="1"/>
  <c r="BH99" i="2"/>
  <c r="H35" i="2"/>
  <c r="BC88" i="1" s="1"/>
  <c r="BC87" i="1" s="1"/>
  <c r="BG99" i="2"/>
  <c r="H34" i="2" s="1"/>
  <c r="BB88" i="1" s="1"/>
  <c r="BB87" i="1" s="1"/>
  <c r="BE99" i="2"/>
  <c r="H32" i="2"/>
  <c r="AZ88" i="1" s="1"/>
  <c r="AZ87" i="1" s="1"/>
  <c r="M83" i="2"/>
  <c r="F83" i="2"/>
  <c r="F81" i="2"/>
  <c r="F79" i="2"/>
  <c r="O21" i="2"/>
  <c r="E21" i="2"/>
  <c r="M120" i="2"/>
  <c r="M84" i="2"/>
  <c r="O20" i="2"/>
  <c r="O15" i="2"/>
  <c r="E15" i="2"/>
  <c r="F120" i="2" s="1"/>
  <c r="F84" i="2"/>
  <c r="O14" i="2"/>
  <c r="O9" i="2"/>
  <c r="M117" i="2" s="1"/>
  <c r="F6" i="2"/>
  <c r="F114" i="2"/>
  <c r="F78" i="2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M81" i="2" l="1"/>
  <c r="W33" i="1"/>
  <c r="AX87" i="1"/>
  <c r="AV87" i="1"/>
  <c r="AY87" i="1"/>
  <c r="W34" i="1"/>
  <c r="BK124" i="2"/>
  <c r="N125" i="2"/>
  <c r="N90" i="2" s="1"/>
  <c r="N150" i="2"/>
  <c r="N96" i="2" s="1"/>
  <c r="BK149" i="2"/>
  <c r="N149" i="2" s="1"/>
  <c r="N95" i="2" s="1"/>
  <c r="Y124" i="2"/>
  <c r="Y123" i="2" s="1"/>
  <c r="N124" i="2" l="1"/>
  <c r="N89" i="2" s="1"/>
  <c r="BK123" i="2"/>
  <c r="N123" i="2" s="1"/>
  <c r="N88" i="2" s="1"/>
  <c r="N104" i="2" l="1"/>
  <c r="BF104" i="2" s="1"/>
  <c r="N102" i="2"/>
  <c r="BF102" i="2" s="1"/>
  <c r="N100" i="2"/>
  <c r="BF100" i="2" s="1"/>
  <c r="N99" i="2"/>
  <c r="N103" i="2"/>
  <c r="BF103" i="2" s="1"/>
  <c r="N101" i="2"/>
  <c r="BF101" i="2" s="1"/>
  <c r="M27" i="2"/>
  <c r="BF99" i="2" l="1"/>
  <c r="N98" i="2"/>
  <c r="M28" i="2" l="1"/>
  <c r="L106" i="2"/>
  <c r="M33" i="2"/>
  <c r="AW88" i="1" s="1"/>
  <c r="AT88" i="1" s="1"/>
  <c r="H33" i="2"/>
  <c r="BA88" i="1" s="1"/>
  <c r="BA87" i="1" s="1"/>
  <c r="W32" i="1" l="1"/>
  <c r="AW87" i="1"/>
  <c r="AS88" i="1"/>
  <c r="AS87" i="1" s="1"/>
  <c r="M30" i="2"/>
  <c r="AK32" i="1" l="1"/>
  <c r="AT87" i="1"/>
  <c r="AG88" i="1"/>
  <c r="L38" i="2"/>
  <c r="AG87" i="1" l="1"/>
  <c r="AN88" i="1"/>
  <c r="AG93" i="1" l="1"/>
  <c r="AG92" i="1"/>
  <c r="AK26" i="1"/>
  <c r="AG91" i="1"/>
  <c r="AG94" i="1"/>
  <c r="AN87" i="1"/>
  <c r="CD94" i="1" l="1"/>
  <c r="AV94" i="1"/>
  <c r="BY94" i="1" s="1"/>
  <c r="AN92" i="1"/>
  <c r="AV92" i="1"/>
  <c r="BY92" i="1" s="1"/>
  <c r="CD92" i="1"/>
  <c r="AV91" i="1"/>
  <c r="BY91" i="1" s="1"/>
  <c r="AG90" i="1"/>
  <c r="AN91" i="1"/>
  <c r="CD91" i="1"/>
  <c r="W31" i="1" s="1"/>
  <c r="CD93" i="1"/>
  <c r="AV93" i="1"/>
  <c r="BY93" i="1" s="1"/>
  <c r="AK27" i="1" l="1"/>
  <c r="AK29" i="1" s="1"/>
  <c r="AK37" i="1" s="1"/>
  <c r="AG96" i="1"/>
  <c r="AN93" i="1"/>
  <c r="AN90" i="1" s="1"/>
  <c r="AN96" i="1" s="1"/>
  <c r="AK31" i="1"/>
  <c r="AN94" i="1"/>
</calcChain>
</file>

<file path=xl/sharedStrings.xml><?xml version="1.0" encoding="utf-8"?>
<sst xmlns="http://schemas.openxmlformats.org/spreadsheetml/2006/main" count="634" uniqueCount="230">
  <si>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</si>
  <si>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</si>
  <si>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</si>
  <si>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</si>
  <si>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</si>
  <si>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</si>
  <si>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</si>
  <si>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</si>
  <si>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</si>
  <si>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0,1</t>
  </si>
  <si>
    <t>20</t>
  </si>
  <si>
    <t>0,01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</si>
  <si>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</si>
  <si>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</si>
  <si>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</si>
  <si>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</si>
  <si>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</si>
  <si>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B045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</si>
  <si>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</si>
  <si>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</si>
  <si>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atletickej trate pri ZŠ Za vodou Stará Ľubovňa</t>
  </si>
  <si>
    <t>JKSO:</t>
  </si>
  <si>
    <t/>
  </si>
  <si>
    <t>KS:</t>
  </si>
  <si>
    <t>Miesto:</t>
  </si>
  <si>
    <t>Stará Ľubovňa</t>
  </si>
  <si>
    <t>Dátum:</t>
  </si>
  <si>
    <t>Objednávateľ:</t>
  </si>
  <si>
    <t>IČO:</t>
  </si>
  <si>
    <t>Mesto Stará Ľubovňa</t>
  </si>
  <si>
    <t>IČO DPH:</t>
  </si>
  <si>
    <t>Zhotoviteľ:</t>
  </si>
  <si>
    <t>Vyplň údaj</t>
  </si>
  <si>
    <t>Projektant:</t>
  </si>
  <si>
    <t>Ing. Vladislav Slosarčik</t>
  </si>
  <si>
    <t>True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</si>
  <si>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</si>
  <si>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</si>
  <si>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</si>
  <si>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</si>
  <si>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</si>
  <si>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</si>
  <si>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</si>
  <si>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</si>
  <si>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</si>
  <si>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</si>
  <si>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</si>
  <si>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</si>
  <si>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</si>
  <si>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</si>
  <si>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</si>
  <si>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</si>
  <si>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</si>
  <si>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</si>
  <si>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</si>
  <si>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</si>
  <si>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</si>
  <si>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</si>
  <si>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</si>
  <si>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</si>
  <si>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</si>
  <si>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</si>
  <si>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</si>
  <si>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</si>
  <si>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</si>
  <si>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</si>
  <si>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</si>
  <si>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</si>
  <si>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</si>
  <si>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</si>
  <si>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</si>
  <si>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</si>
  <si>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</si>
  <si>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</si>
  <si>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</si>
  <si>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</si>
  <si>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</si>
  <si>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</si>
  <si>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</si>
  <si>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</si>
  <si>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</si>
  <si>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{4c4d58f0-2f39-4693-9c10-98ba35cf81ed}</t>
  </si>
  <si>
    <t>{00000000-0000-0000-0000-000000000000}</t>
  </si>
  <si>
    <t>/</t>
  </si>
  <si>
    <t>01</t>
  </si>
  <si>
    <t>Obnova atletickej trate</t>
  </si>
  <si>
    <t>1</t>
  </si>
  <si>
    <t>{da189af8-6f69-42eb-a020-3afb1c2c65ad}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</si>
  <si>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</si>
  <si>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</si>
  <si>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</si>
  <si>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</si>
  <si>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</si>
  <si>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</si>
  <si>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</si>
  <si>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</si>
  <si>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</si>
  <si>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</si>
  <si>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</si>
  <si>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</si>
  <si>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</si>
  <si>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</si>
  <si>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</si>
  <si>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</si>
  <si>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01 - Obnova atletickej trate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</si>
  <si>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</si>
  <si>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</si>
  <si>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</si>
  <si>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</si>
  <si>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</si>
  <si>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</si>
  <si>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</si>
  <si>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</si>
  <si>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</si>
  <si>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</si>
  <si>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</si>
  <si>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</si>
  <si>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</si>
  <si>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776 - Podlahy povlakové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</si>
  <si>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</si>
  <si>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</si>
  <si>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</si>
  <si>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</si>
  <si>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</si>
  <si>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</si>
  <si>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</si>
  <si>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</si>
  <si>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</si>
  <si>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</si>
  <si>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</si>
  <si>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</si>
  <si>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</si>
  <si>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</si>
  <si>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</si>
  <si>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</si>
  <si>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</si>
  <si>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</si>
  <si>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</si>
  <si>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</si>
  <si>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</si>
  <si>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</si>
  <si>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</si>
  <si>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</si>
  <si>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</si>
  <si>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</si>
  <si>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111101101</t>
  </si>
  <si>
    <t>Odstránenie travín a tŕstia s príp. premiestnením a uložením na hromady do 50 m, pri celkovej ploche do 1000m2</t>
  </si>
  <si>
    <t>m2</t>
  </si>
  <si>
    <t>4</t>
  </si>
  <si>
    <t>-1523210161</t>
  </si>
  <si>
    <t>113208111</t>
  </si>
  <si>
    <t>Vytrhanie obrúb betonových, s vybúraním lôžka, záhonových,  -0,04000t</t>
  </si>
  <si>
    <t>m</t>
  </si>
  <si>
    <t>-430401499</t>
  </si>
  <si>
    <t>3</t>
  </si>
  <si>
    <t>122101102</t>
  </si>
  <si>
    <t>Odkopávka a prekopávka nezapažená v hornine 1 a 2, nad 100 do 1000 m3</t>
  </si>
  <si>
    <t>m3</t>
  </si>
  <si>
    <t>-684543255</t>
  </si>
  <si>
    <t>162201101</t>
  </si>
  <si>
    <t>Vodorovné premiestnenie výkopku z horniny 1-4 do 20m</t>
  </si>
  <si>
    <t>1920231015</t>
  </si>
  <si>
    <t>5</t>
  </si>
  <si>
    <t>167101101</t>
  </si>
  <si>
    <t>Nakladanie neuľahnutého výkopku z hornín tr.1-4 do 100 m3</t>
  </si>
  <si>
    <t>939266914</t>
  </si>
  <si>
    <t>6</t>
  </si>
  <si>
    <t>171101103</t>
  </si>
  <si>
    <t>Uloženie sypaniny do násypu  súdržnej horniny s mierou zhutnenia nad 96 do 100 % podľa Proctor-Standard hr. 100 mm</t>
  </si>
  <si>
    <t>658504363</t>
  </si>
  <si>
    <t>7</t>
  </si>
  <si>
    <t>M</t>
  </si>
  <si>
    <t>5834522700</t>
  </si>
  <si>
    <t>Štrkodrva frakcia 16-32 STN EN 13242 + A1</t>
  </si>
  <si>
    <t>t</t>
  </si>
  <si>
    <t>8</t>
  </si>
  <si>
    <t>188464562</t>
  </si>
  <si>
    <t>171101104</t>
  </si>
  <si>
    <t>Uloženie sypaniny do násypu  súdržnej horniny s mierou zhutnenia nad 100 do 102 % podľa Proctor-Standard hr. 20+20 mm</t>
  </si>
  <si>
    <t>-652949755</t>
  </si>
  <si>
    <t>9</t>
  </si>
  <si>
    <t>5834118100</t>
  </si>
  <si>
    <t>Kamenivo drvené drobné frakcia 0-4 STN EN 12620 + A1, STN EN 13242 + A1</t>
  </si>
  <si>
    <t>-755123945</t>
  </si>
  <si>
    <t>10</t>
  </si>
  <si>
    <t>182101101</t>
  </si>
  <si>
    <t>Svahovanie trvalých svahov v zárezoch v hornine triedy 1-4</t>
  </si>
  <si>
    <t>1299795051</t>
  </si>
  <si>
    <t>11</t>
  </si>
  <si>
    <t>215901101</t>
  </si>
  <si>
    <t>Zhutnenie podložia z rastlej horniny 1 až 4 pod násypy, z hornina súdržných do 92 % PS a nesúdržných - Edef=45 MPa</t>
  </si>
  <si>
    <t>1828939310</t>
  </si>
  <si>
    <t>12</t>
  </si>
  <si>
    <t>289971211</t>
  </si>
  <si>
    <t>Zhotovenie vrstvy z geotextílie na upravenom povrchu sklon do 1 : 5 , šírky od 0 do 3 m</t>
  </si>
  <si>
    <t>243713033</t>
  </si>
  <si>
    <t>13</t>
  </si>
  <si>
    <t>6936651300</t>
  </si>
  <si>
    <t>Geotextília netkaná polypropylénová Tatratex PP 300</t>
  </si>
  <si>
    <t>365152133</t>
  </si>
  <si>
    <t>14</t>
  </si>
  <si>
    <t>564911211</t>
  </si>
  <si>
    <t>Podklad alebo podsyp z asfaltového recyklátu s rozprestretím, vlhčením a zhutnením, po zhutnení hr. 50 mm</t>
  </si>
  <si>
    <t>-939405278</t>
  </si>
  <si>
    <t>15</t>
  </si>
  <si>
    <t>2841288470-14</t>
  </si>
  <si>
    <t>Atletický povrch Tartan na bežecké dráhy - SBR+ EPDM  hr. 12 mm a striekaný polopriepustný EPDM hr. 2 mm</t>
  </si>
  <si>
    <t>-1439958215</t>
  </si>
  <si>
    <t>16</t>
  </si>
  <si>
    <t>2841288500</t>
  </si>
  <si>
    <t>Gumoasfalt 35 - SBR, odpružený podklad pod športový povrch, hrúbka 35 mm</t>
  </si>
  <si>
    <t>231549930</t>
  </si>
  <si>
    <t>17</t>
  </si>
  <si>
    <t>917862112</t>
  </si>
  <si>
    <t>Osadenie chodník. obrubníka betónového stojatého do lôžka z betónu prosteho tr. C 16/20 s bočnou oporou</t>
  </si>
  <si>
    <t>828721855</t>
  </si>
  <si>
    <t>18</t>
  </si>
  <si>
    <t>5921954660</t>
  </si>
  <si>
    <t>Premac obrubník parkový 100x20x5 cm, sivý</t>
  </si>
  <si>
    <t>ks</t>
  </si>
  <si>
    <t>-1973097034</t>
  </si>
  <si>
    <t>19</t>
  </si>
  <si>
    <t>998222011</t>
  </si>
  <si>
    <t>Presun hmôt pre pozemné komunikácie s krytom z kameniva (8222, 8225) akejkoľvek dĺžky objektu</t>
  </si>
  <si>
    <t>-591051864</t>
  </si>
  <si>
    <t>776591020</t>
  </si>
  <si>
    <t>Vyznačenie čiar na povlakových povrchoch</t>
  </si>
  <si>
    <t>-1580651243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</si>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</sst>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4" fontId="28" fillId="0" borderId="17" xfId="0" applyNumberFormat="1" applyFont="1" applyBorder="1" applyAlignment="1" applyProtection="1">
      <alignment vertical="center"/>
    </xf>
    <xf numFmtId="166" fontId="28" fillId="0" borderId="17" xfId="0" applyNumberFormat="1" applyFont="1" applyBorder="1" applyAlignment="1" applyProtection="1">
      <alignment vertical="center"/>
    </xf>
    <xf numFmtId="4" fontId="28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 applyProtection="1">
      <alignment vertical="center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33" fillId="0" borderId="25" xfId="0" applyFont="1" applyBorder="1" applyAlignment="1" applyProtection="1">
      <alignment horizontal="center" vertical="center"/>
    </xf>
    <xf numFmtId="49" fontId="33" fillId="0" borderId="25" xfId="0" applyNumberFormat="1" applyFont="1" applyBorder="1" applyAlignment="1" applyProtection="1">
      <alignment horizontal="left" vertical="center" wrapText="1"/>
    </xf>
    <xf numFmtId="0" fontId="33" fillId="0" borderId="25" xfId="0" applyFont="1" applyBorder="1" applyAlignment="1" applyProtection="1">
      <alignment horizontal="center" vertical="center" wrapText="1"/>
    </xf>
    <xf numFmtId="167" fontId="33" fillId="0" borderId="25" xfId="0" applyNumberFormat="1" applyFont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27" fillId="0" borderId="0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horizontal="right" vertical="center"/>
    </xf>
    <xf numFmtId="4" fontId="23" fillId="0" borderId="0" xfId="0" applyNumberFormat="1" applyFont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15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18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0" fontId="33" fillId="0" borderId="25" xfId="0" applyFont="1" applyBorder="1" applyAlignment="1" applyProtection="1">
      <alignment horizontal="left" vertical="center" wrapText="1"/>
    </xf>
    <xf numFmtId="4" fontId="33" fillId="4" borderId="25" xfId="0" applyNumberFormat="1" applyFont="1" applyFill="1" applyBorder="1" applyAlignment="1" applyProtection="1">
      <alignment vertical="center"/>
      <protection locked="0"/>
    </xf>
    <xf numFmtId="4" fontId="33" fillId="4" borderId="25" xfId="0" applyNumberFormat="1" applyFont="1" applyFill="1" applyBorder="1" applyAlignment="1" applyProtection="1">
      <alignment vertical="center"/>
    </xf>
    <xf numFmtId="4" fontId="33" fillId="0" borderId="25" xfId="0" applyNumberFormat="1" applyFont="1" applyBorder="1" applyAlignment="1" applyProtection="1">
      <alignment vertical="center"/>
    </xf>
    <xf numFmtId="4" fontId="23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  <xf numFmtId="0" fontId="11" fillId="2" borderId="0" xfId="1" applyFont="1" applyFill="1" applyAlignment="1" applyProtection="1">
      <alignment horizontal="center" vertical="center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 activeCell="C2" sqref="C2:AP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72" t="s">
        <v>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R2" s="217" t="s">
        <v>8</v>
      </c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11</v>
      </c>
      <c r="BT3" s="18" t="s">
        <v>10</v>
      </c>
    </row>
    <row r="4" spans="1:73" ht="36.950000000000003" customHeight="1">
      <c r="B4" s="22"/>
      <c r="C4" s="174" t="s">
        <v>12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23"/>
      <c r="AS4" s="17" t="s">
        <v>13</v>
      </c>
      <c r="BE4" s="24" t="s">
        <v>14</v>
      </c>
      <c r="BS4" s="18" t="s">
        <v>15</v>
      </c>
    </row>
    <row r="5" spans="1:73" ht="14.45" customHeight="1">
      <c r="B5" s="22"/>
      <c r="C5" s="25"/>
      <c r="D5" s="26" t="s">
        <v>16</v>
      </c>
      <c r="E5" s="25"/>
      <c r="F5" s="25"/>
      <c r="G5" s="25"/>
      <c r="H5" s="25"/>
      <c r="I5" s="25"/>
      <c r="J5" s="25"/>
      <c r="K5" s="178" t="s">
        <v>17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25"/>
      <c r="AQ5" s="23"/>
      <c r="BE5" s="176" t="s">
        <v>18</v>
      </c>
      <c r="BS5" s="18" t="s">
        <v>9</v>
      </c>
    </row>
    <row r="6" spans="1:73" ht="36.950000000000003" customHeight="1">
      <c r="B6" s="22"/>
      <c r="C6" s="25"/>
      <c r="D6" s="28" t="s">
        <v>19</v>
      </c>
      <c r="E6" s="25"/>
      <c r="F6" s="25"/>
      <c r="G6" s="25"/>
      <c r="H6" s="25"/>
      <c r="I6" s="25"/>
      <c r="J6" s="25"/>
      <c r="K6" s="180" t="s">
        <v>20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25"/>
      <c r="AQ6" s="23"/>
      <c r="BE6" s="177"/>
      <c r="BS6" s="18" t="s">
        <v>9</v>
      </c>
    </row>
    <row r="7" spans="1:73" ht="14.45" customHeight="1">
      <c r="B7" s="22"/>
      <c r="C7" s="25"/>
      <c r="D7" s="29" t="s">
        <v>21</v>
      </c>
      <c r="E7" s="25"/>
      <c r="F7" s="25"/>
      <c r="G7" s="25"/>
      <c r="H7" s="25"/>
      <c r="I7" s="25"/>
      <c r="J7" s="25"/>
      <c r="K7" s="27" t="s">
        <v>22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23</v>
      </c>
      <c r="AL7" s="25"/>
      <c r="AM7" s="25"/>
      <c r="AN7" s="27" t="s">
        <v>22</v>
      </c>
      <c r="AO7" s="25"/>
      <c r="AP7" s="25"/>
      <c r="AQ7" s="23"/>
      <c r="BE7" s="177"/>
      <c r="BS7" s="18" t="s">
        <v>9</v>
      </c>
    </row>
    <row r="8" spans="1:73" ht="14.45" customHeight="1">
      <c r="B8" s="22"/>
      <c r="C8" s="25"/>
      <c r="D8" s="29" t="s">
        <v>24</v>
      </c>
      <c r="E8" s="25"/>
      <c r="F8" s="25"/>
      <c r="G8" s="25"/>
      <c r="H8" s="25"/>
      <c r="I8" s="25"/>
      <c r="J8" s="25"/>
      <c r="K8" s="27" t="s">
        <v>25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26</v>
      </c>
      <c r="AL8" s="25"/>
      <c r="AM8" s="25"/>
      <c r="AN8" s="257">
        <v>43689</v>
      </c>
      <c r="AO8" s="25"/>
      <c r="AP8" s="25"/>
      <c r="AQ8" s="23"/>
      <c r="BE8" s="177"/>
      <c r="BS8" s="18" t="s">
        <v>9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177"/>
      <c r="BS9" s="18" t="s">
        <v>9</v>
      </c>
    </row>
    <row r="10" spans="1:73" ht="14.45" customHeight="1">
      <c r="B10" s="22"/>
      <c r="C10" s="25"/>
      <c r="D10" s="29" t="s">
        <v>27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28</v>
      </c>
      <c r="AL10" s="25"/>
      <c r="AM10" s="25"/>
      <c r="AN10" s="27" t="s">
        <v>22</v>
      </c>
      <c r="AO10" s="25"/>
      <c r="AP10" s="25"/>
      <c r="AQ10" s="23"/>
      <c r="BE10" s="177"/>
      <c r="BS10" s="18" t="s">
        <v>9</v>
      </c>
    </row>
    <row r="11" spans="1:73" ht="18.399999999999999" customHeight="1">
      <c r="B11" s="22"/>
      <c r="C11" s="25"/>
      <c r="D11" s="25"/>
      <c r="E11" s="27" t="s">
        <v>29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30</v>
      </c>
      <c r="AL11" s="25"/>
      <c r="AM11" s="25"/>
      <c r="AN11" s="27" t="s">
        <v>22</v>
      </c>
      <c r="AO11" s="25"/>
      <c r="AP11" s="25"/>
      <c r="AQ11" s="23"/>
      <c r="BE11" s="177"/>
      <c r="BS11" s="18" t="s">
        <v>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177"/>
      <c r="BS12" s="18" t="s">
        <v>9</v>
      </c>
    </row>
    <row r="13" spans="1:73" ht="14.45" customHeight="1">
      <c r="B13" s="22"/>
      <c r="C13" s="25"/>
      <c r="D13" s="29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28</v>
      </c>
      <c r="AL13" s="25"/>
      <c r="AM13" s="25"/>
      <c r="AN13" s="30" t="s">
        <v>32</v>
      </c>
      <c r="AO13" s="25"/>
      <c r="AP13" s="25"/>
      <c r="AQ13" s="23"/>
      <c r="BE13" s="177"/>
      <c r="BS13" s="18" t="s">
        <v>9</v>
      </c>
    </row>
    <row r="14" spans="1:73">
      <c r="B14" s="22"/>
      <c r="C14" s="25"/>
      <c r="D14" s="25"/>
      <c r="E14" s="181" t="s">
        <v>32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29" t="s">
        <v>30</v>
      </c>
      <c r="AL14" s="25"/>
      <c r="AM14" s="25"/>
      <c r="AN14" s="30" t="s">
        <v>32</v>
      </c>
      <c r="AO14" s="25"/>
      <c r="AP14" s="25"/>
      <c r="AQ14" s="23"/>
      <c r="BE14" s="177"/>
      <c r="BS14" s="18" t="s">
        <v>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177"/>
      <c r="BS15" s="18" t="s">
        <v>6</v>
      </c>
    </row>
    <row r="16" spans="1:73" ht="14.45" customHeight="1">
      <c r="B16" s="22"/>
      <c r="C16" s="25"/>
      <c r="D16" s="29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28</v>
      </c>
      <c r="AL16" s="25"/>
      <c r="AM16" s="25"/>
      <c r="AN16" s="27" t="s">
        <v>22</v>
      </c>
      <c r="AO16" s="25"/>
      <c r="AP16" s="25"/>
      <c r="AQ16" s="23"/>
      <c r="BE16" s="177"/>
      <c r="BS16" s="18" t="s">
        <v>6</v>
      </c>
    </row>
    <row r="17" spans="2:71" ht="18.399999999999999" customHeight="1">
      <c r="B17" s="22"/>
      <c r="C17" s="25"/>
      <c r="D17" s="25"/>
      <c r="E17" s="27" t="s">
        <v>34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30</v>
      </c>
      <c r="AL17" s="25"/>
      <c r="AM17" s="25"/>
      <c r="AN17" s="27" t="s">
        <v>22</v>
      </c>
      <c r="AO17" s="25"/>
      <c r="AP17" s="25"/>
      <c r="AQ17" s="23"/>
      <c r="BE17" s="177"/>
      <c r="BS17" s="18" t="s">
        <v>35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177"/>
      <c r="BS18" s="18" t="s">
        <v>11</v>
      </c>
    </row>
    <row r="19" spans="2:71" ht="14.45" customHeight="1">
      <c r="B19" s="22"/>
      <c r="C19" s="25"/>
      <c r="D19" s="29" t="s">
        <v>36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28</v>
      </c>
      <c r="AL19" s="25"/>
      <c r="AM19" s="25"/>
      <c r="AN19" s="27" t="s">
        <v>22</v>
      </c>
      <c r="AO19" s="25"/>
      <c r="AP19" s="25"/>
      <c r="AQ19" s="23"/>
      <c r="BE19" s="177"/>
      <c r="BS19" s="18" t="s">
        <v>11</v>
      </c>
    </row>
    <row r="20" spans="2:71" ht="18.399999999999999" customHeight="1">
      <c r="B20" s="22"/>
      <c r="C20" s="25"/>
      <c r="D20" s="25"/>
      <c r="E20" s="27" t="s">
        <v>37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30</v>
      </c>
      <c r="AL20" s="25"/>
      <c r="AM20" s="25"/>
      <c r="AN20" s="27" t="s">
        <v>22</v>
      </c>
      <c r="AO20" s="25"/>
      <c r="AP20" s="25"/>
      <c r="AQ20" s="23"/>
      <c r="BE20" s="177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177"/>
    </row>
    <row r="22" spans="2:71">
      <c r="B22" s="22"/>
      <c r="C22" s="25"/>
      <c r="D22" s="29" t="s">
        <v>38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177"/>
    </row>
    <row r="23" spans="2:71" ht="16.5" customHeight="1">
      <c r="B23" s="22"/>
      <c r="C23" s="25"/>
      <c r="D23" s="25"/>
      <c r="E23" s="183" t="s">
        <v>22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25"/>
      <c r="AP23" s="25"/>
      <c r="AQ23" s="23"/>
      <c r="BE23" s="177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177"/>
    </row>
    <row r="25" spans="2:71" ht="6.95" customHeight="1">
      <c r="B25" s="22"/>
      <c r="C25" s="2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5"/>
      <c r="AQ25" s="23"/>
      <c r="BE25" s="177"/>
    </row>
    <row r="26" spans="2:71" ht="14.45" customHeight="1">
      <c r="B26" s="22"/>
      <c r="C26" s="25"/>
      <c r="D26" s="32" t="s">
        <v>39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84">
        <f>ROUND(AG87,2)</f>
        <v>0</v>
      </c>
      <c r="AL26" s="179"/>
      <c r="AM26" s="179"/>
      <c r="AN26" s="179"/>
      <c r="AO26" s="179"/>
      <c r="AP26" s="25"/>
      <c r="AQ26" s="23"/>
      <c r="BE26" s="177"/>
    </row>
    <row r="27" spans="2:71" ht="14.45" customHeight="1">
      <c r="B27" s="22"/>
      <c r="C27" s="25"/>
      <c r="D27" s="32" t="s">
        <v>40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84">
        <f>ROUND(AG90,2)</f>
        <v>0</v>
      </c>
      <c r="AL27" s="184"/>
      <c r="AM27" s="184"/>
      <c r="AN27" s="184"/>
      <c r="AO27" s="184"/>
      <c r="AP27" s="25"/>
      <c r="AQ27" s="23"/>
      <c r="BE27" s="177"/>
    </row>
    <row r="28" spans="2:71" s="1" customFormat="1" ht="6.95" customHeigh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  <c r="BE28" s="177"/>
    </row>
    <row r="29" spans="2:71" s="1" customFormat="1" ht="25.9" customHeight="1">
      <c r="B29" s="33"/>
      <c r="C29" s="34"/>
      <c r="D29" s="36" t="s">
        <v>41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185">
        <f>ROUND(AK26+AK27,2)</f>
        <v>0</v>
      </c>
      <c r="AL29" s="186"/>
      <c r="AM29" s="186"/>
      <c r="AN29" s="186"/>
      <c r="AO29" s="186"/>
      <c r="AP29" s="34"/>
      <c r="AQ29" s="35"/>
      <c r="BE29" s="177"/>
    </row>
    <row r="30" spans="2:71" s="1" customFormat="1" ht="6.95" customHeight="1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  <c r="BE30" s="177"/>
    </row>
    <row r="31" spans="2:71" s="2" customFormat="1" ht="14.45" customHeight="1">
      <c r="B31" s="38"/>
      <c r="C31" s="39"/>
      <c r="D31" s="40" t="s">
        <v>42</v>
      </c>
      <c r="E31" s="39"/>
      <c r="F31" s="40" t="s">
        <v>43</v>
      </c>
      <c r="G31" s="39"/>
      <c r="H31" s="39"/>
      <c r="I31" s="39"/>
      <c r="J31" s="39"/>
      <c r="K31" s="39"/>
      <c r="L31" s="187">
        <v>0.2</v>
      </c>
      <c r="M31" s="188"/>
      <c r="N31" s="188"/>
      <c r="O31" s="188"/>
      <c r="P31" s="39"/>
      <c r="Q31" s="39"/>
      <c r="R31" s="39"/>
      <c r="S31" s="39"/>
      <c r="T31" s="42" t="s">
        <v>44</v>
      </c>
      <c r="U31" s="39"/>
      <c r="V31" s="39"/>
      <c r="W31" s="189">
        <f>ROUND(AZ87+SUM(CD91:CD95),2)</f>
        <v>0</v>
      </c>
      <c r="X31" s="188"/>
      <c r="Y31" s="188"/>
      <c r="Z31" s="188"/>
      <c r="AA31" s="188"/>
      <c r="AB31" s="188"/>
      <c r="AC31" s="188"/>
      <c r="AD31" s="188"/>
      <c r="AE31" s="188"/>
      <c r="AF31" s="39"/>
      <c r="AG31" s="39"/>
      <c r="AH31" s="39"/>
      <c r="AI31" s="39"/>
      <c r="AJ31" s="39"/>
      <c r="AK31" s="189">
        <f>ROUND(AV87+SUM(BY91:BY95),2)</f>
        <v>0</v>
      </c>
      <c r="AL31" s="188"/>
      <c r="AM31" s="188"/>
      <c r="AN31" s="188"/>
      <c r="AO31" s="188"/>
      <c r="AP31" s="39"/>
      <c r="AQ31" s="43"/>
      <c r="BE31" s="177"/>
    </row>
    <row r="32" spans="2:71" s="2" customFormat="1" ht="14.45" customHeight="1">
      <c r="B32" s="38"/>
      <c r="C32" s="39"/>
      <c r="D32" s="39"/>
      <c r="E32" s="39"/>
      <c r="F32" s="40" t="s">
        <v>45</v>
      </c>
      <c r="G32" s="39"/>
      <c r="H32" s="39"/>
      <c r="I32" s="39"/>
      <c r="J32" s="39"/>
      <c r="K32" s="39"/>
      <c r="L32" s="187">
        <v>0.2</v>
      </c>
      <c r="M32" s="188"/>
      <c r="N32" s="188"/>
      <c r="O32" s="188"/>
      <c r="P32" s="39"/>
      <c r="Q32" s="39"/>
      <c r="R32" s="39"/>
      <c r="S32" s="39"/>
      <c r="T32" s="42" t="s">
        <v>44</v>
      </c>
      <c r="U32" s="39"/>
      <c r="V32" s="39"/>
      <c r="W32" s="189">
        <f>ROUND(BA87+SUM(CE91:CE95),2)</f>
        <v>0</v>
      </c>
      <c r="X32" s="188"/>
      <c r="Y32" s="188"/>
      <c r="Z32" s="188"/>
      <c r="AA32" s="188"/>
      <c r="AB32" s="188"/>
      <c r="AC32" s="188"/>
      <c r="AD32" s="188"/>
      <c r="AE32" s="188"/>
      <c r="AF32" s="39"/>
      <c r="AG32" s="39"/>
      <c r="AH32" s="39"/>
      <c r="AI32" s="39"/>
      <c r="AJ32" s="39"/>
      <c r="AK32" s="189">
        <f>ROUND(AW87+SUM(BZ91:BZ95),2)</f>
        <v>0</v>
      </c>
      <c r="AL32" s="188"/>
      <c r="AM32" s="188"/>
      <c r="AN32" s="188"/>
      <c r="AO32" s="188"/>
      <c r="AP32" s="39"/>
      <c r="AQ32" s="43"/>
      <c r="BE32" s="177"/>
    </row>
    <row r="33" spans="2:57" s="2" customFormat="1" ht="14.45" hidden="1" customHeight="1">
      <c r="B33" s="38"/>
      <c r="C33" s="39"/>
      <c r="D33" s="39"/>
      <c r="E33" s="39"/>
      <c r="F33" s="40" t="s">
        <v>46</v>
      </c>
      <c r="G33" s="39"/>
      <c r="H33" s="39"/>
      <c r="I33" s="39"/>
      <c r="J33" s="39"/>
      <c r="K33" s="39"/>
      <c r="L33" s="187">
        <v>0.2</v>
      </c>
      <c r="M33" s="188"/>
      <c r="N33" s="188"/>
      <c r="O33" s="188"/>
      <c r="P33" s="39"/>
      <c r="Q33" s="39"/>
      <c r="R33" s="39"/>
      <c r="S33" s="39"/>
      <c r="T33" s="42" t="s">
        <v>44</v>
      </c>
      <c r="U33" s="39"/>
      <c r="V33" s="39"/>
      <c r="W33" s="189">
        <f>ROUND(BB87+SUM(CF91:CF95),2)</f>
        <v>0</v>
      </c>
      <c r="X33" s="188"/>
      <c r="Y33" s="188"/>
      <c r="Z33" s="188"/>
      <c r="AA33" s="188"/>
      <c r="AB33" s="188"/>
      <c r="AC33" s="188"/>
      <c r="AD33" s="188"/>
      <c r="AE33" s="188"/>
      <c r="AF33" s="39"/>
      <c r="AG33" s="39"/>
      <c r="AH33" s="39"/>
      <c r="AI33" s="39"/>
      <c r="AJ33" s="39"/>
      <c r="AK33" s="189">
        <v>0</v>
      </c>
      <c r="AL33" s="188"/>
      <c r="AM33" s="188"/>
      <c r="AN33" s="188"/>
      <c r="AO33" s="188"/>
      <c r="AP33" s="39"/>
      <c r="AQ33" s="43"/>
      <c r="BE33" s="177"/>
    </row>
    <row r="34" spans="2:57" s="2" customFormat="1" ht="14.45" hidden="1" customHeight="1">
      <c r="B34" s="38"/>
      <c r="C34" s="39"/>
      <c r="D34" s="39"/>
      <c r="E34" s="39"/>
      <c r="F34" s="40" t="s">
        <v>47</v>
      </c>
      <c r="G34" s="39"/>
      <c r="H34" s="39"/>
      <c r="I34" s="39"/>
      <c r="J34" s="39"/>
      <c r="K34" s="39"/>
      <c r="L34" s="187">
        <v>0.2</v>
      </c>
      <c r="M34" s="188"/>
      <c r="N34" s="188"/>
      <c r="O34" s="188"/>
      <c r="P34" s="39"/>
      <c r="Q34" s="39"/>
      <c r="R34" s="39"/>
      <c r="S34" s="39"/>
      <c r="T34" s="42" t="s">
        <v>44</v>
      </c>
      <c r="U34" s="39"/>
      <c r="V34" s="39"/>
      <c r="W34" s="189">
        <f>ROUND(BC87+SUM(CG91:CG95),2)</f>
        <v>0</v>
      </c>
      <c r="X34" s="188"/>
      <c r="Y34" s="188"/>
      <c r="Z34" s="188"/>
      <c r="AA34" s="188"/>
      <c r="AB34" s="188"/>
      <c r="AC34" s="188"/>
      <c r="AD34" s="188"/>
      <c r="AE34" s="188"/>
      <c r="AF34" s="39"/>
      <c r="AG34" s="39"/>
      <c r="AH34" s="39"/>
      <c r="AI34" s="39"/>
      <c r="AJ34" s="39"/>
      <c r="AK34" s="189">
        <v>0</v>
      </c>
      <c r="AL34" s="188"/>
      <c r="AM34" s="188"/>
      <c r="AN34" s="188"/>
      <c r="AO34" s="188"/>
      <c r="AP34" s="39"/>
      <c r="AQ34" s="43"/>
      <c r="BE34" s="177"/>
    </row>
    <row r="35" spans="2:57" s="2" customFormat="1" ht="14.45" hidden="1" customHeight="1">
      <c r="B35" s="38"/>
      <c r="C35" s="39"/>
      <c r="D35" s="39"/>
      <c r="E35" s="39"/>
      <c r="F35" s="40" t="s">
        <v>48</v>
      </c>
      <c r="G35" s="39"/>
      <c r="H35" s="39"/>
      <c r="I35" s="39"/>
      <c r="J35" s="39"/>
      <c r="K35" s="39"/>
      <c r="L35" s="187">
        <v>0</v>
      </c>
      <c r="M35" s="188"/>
      <c r="N35" s="188"/>
      <c r="O35" s="188"/>
      <c r="P35" s="39"/>
      <c r="Q35" s="39"/>
      <c r="R35" s="39"/>
      <c r="S35" s="39"/>
      <c r="T35" s="42" t="s">
        <v>44</v>
      </c>
      <c r="U35" s="39"/>
      <c r="V35" s="39"/>
      <c r="W35" s="189">
        <f>ROUND(BD87+SUM(CH91:CH95),2)</f>
        <v>0</v>
      </c>
      <c r="X35" s="188"/>
      <c r="Y35" s="188"/>
      <c r="Z35" s="188"/>
      <c r="AA35" s="188"/>
      <c r="AB35" s="188"/>
      <c r="AC35" s="188"/>
      <c r="AD35" s="188"/>
      <c r="AE35" s="188"/>
      <c r="AF35" s="39"/>
      <c r="AG35" s="39"/>
      <c r="AH35" s="39"/>
      <c r="AI35" s="39"/>
      <c r="AJ35" s="39"/>
      <c r="AK35" s="189">
        <v>0</v>
      </c>
      <c r="AL35" s="188"/>
      <c r="AM35" s="188"/>
      <c r="AN35" s="188"/>
      <c r="AO35" s="188"/>
      <c r="AP35" s="39"/>
      <c r="AQ35" s="43"/>
    </row>
    <row r="36" spans="2:57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</row>
    <row r="37" spans="2:57" s="1" customFormat="1" ht="25.9" customHeight="1">
      <c r="B37" s="33"/>
      <c r="C37" s="44"/>
      <c r="D37" s="45" t="s">
        <v>49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 t="s">
        <v>50</v>
      </c>
      <c r="U37" s="46"/>
      <c r="V37" s="46"/>
      <c r="W37" s="46"/>
      <c r="X37" s="190" t="s">
        <v>51</v>
      </c>
      <c r="Y37" s="191"/>
      <c r="Z37" s="191"/>
      <c r="AA37" s="191"/>
      <c r="AB37" s="191"/>
      <c r="AC37" s="46"/>
      <c r="AD37" s="46"/>
      <c r="AE37" s="46"/>
      <c r="AF37" s="46"/>
      <c r="AG37" s="46"/>
      <c r="AH37" s="46"/>
      <c r="AI37" s="46"/>
      <c r="AJ37" s="46"/>
      <c r="AK37" s="192">
        <f>SUM(AK29:AK35)</f>
        <v>0</v>
      </c>
      <c r="AL37" s="191"/>
      <c r="AM37" s="191"/>
      <c r="AN37" s="191"/>
      <c r="AO37" s="193"/>
      <c r="AP37" s="44"/>
      <c r="AQ37" s="35"/>
    </row>
    <row r="38" spans="2:57" s="1" customFormat="1" ht="14.45" customHeight="1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/>
    </row>
    <row r="39" spans="2:57" ht="13.5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 ht="13.5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 ht="13.5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 ht="13.5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 ht="13.5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 ht="13.5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 ht="13.5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 ht="13.5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 ht="13.5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 ht="13.5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>
      <c r="B49" s="33"/>
      <c r="C49" s="34"/>
      <c r="D49" s="48" t="s">
        <v>52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  <c r="AA49" s="34"/>
      <c r="AB49" s="34"/>
      <c r="AC49" s="48" t="s">
        <v>53</v>
      </c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50"/>
      <c r="AP49" s="34"/>
      <c r="AQ49" s="35"/>
    </row>
    <row r="50" spans="2:43" ht="13.5">
      <c r="B50" s="22"/>
      <c r="C50" s="25"/>
      <c r="D50" s="5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2"/>
      <c r="AA50" s="25"/>
      <c r="AB50" s="25"/>
      <c r="AC50" s="51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2"/>
      <c r="AP50" s="25"/>
      <c r="AQ50" s="23"/>
    </row>
    <row r="51" spans="2:43" ht="13.5">
      <c r="B51" s="22"/>
      <c r="C51" s="25"/>
      <c r="D51" s="5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2"/>
      <c r="AA51" s="25"/>
      <c r="AB51" s="25"/>
      <c r="AC51" s="51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2"/>
      <c r="AP51" s="25"/>
      <c r="AQ51" s="23"/>
    </row>
    <row r="52" spans="2:43" ht="13.5">
      <c r="B52" s="22"/>
      <c r="C52" s="25"/>
      <c r="D52" s="5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2"/>
      <c r="AA52" s="25"/>
      <c r="AB52" s="25"/>
      <c r="AC52" s="51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2"/>
      <c r="AP52" s="25"/>
      <c r="AQ52" s="23"/>
    </row>
    <row r="53" spans="2:43" ht="13.5">
      <c r="B53" s="22"/>
      <c r="C53" s="25"/>
      <c r="D53" s="5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2"/>
      <c r="AA53" s="25"/>
      <c r="AB53" s="25"/>
      <c r="AC53" s="51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2"/>
      <c r="AP53" s="25"/>
      <c r="AQ53" s="23"/>
    </row>
    <row r="54" spans="2:43" ht="13.5">
      <c r="B54" s="22"/>
      <c r="C54" s="25"/>
      <c r="D54" s="5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2"/>
      <c r="AA54" s="25"/>
      <c r="AB54" s="25"/>
      <c r="AC54" s="51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2"/>
      <c r="AP54" s="25"/>
      <c r="AQ54" s="23"/>
    </row>
    <row r="55" spans="2:43" ht="13.5">
      <c r="B55" s="22"/>
      <c r="C55" s="25"/>
      <c r="D55" s="5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2"/>
      <c r="AA55" s="25"/>
      <c r="AB55" s="25"/>
      <c r="AC55" s="51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2"/>
      <c r="AP55" s="25"/>
      <c r="AQ55" s="23"/>
    </row>
    <row r="56" spans="2:43" ht="13.5">
      <c r="B56" s="22"/>
      <c r="C56" s="25"/>
      <c r="D56" s="5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2"/>
      <c r="AA56" s="25"/>
      <c r="AB56" s="25"/>
      <c r="AC56" s="51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2"/>
      <c r="AP56" s="25"/>
      <c r="AQ56" s="23"/>
    </row>
    <row r="57" spans="2:43" ht="13.5">
      <c r="B57" s="22"/>
      <c r="C57" s="25"/>
      <c r="D57" s="5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2"/>
      <c r="AA57" s="25"/>
      <c r="AB57" s="25"/>
      <c r="AC57" s="51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2"/>
      <c r="AP57" s="25"/>
      <c r="AQ57" s="23"/>
    </row>
    <row r="58" spans="2:43" s="1" customFormat="1">
      <c r="B58" s="33"/>
      <c r="C58" s="34"/>
      <c r="D58" s="53" t="s">
        <v>54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5" t="s">
        <v>55</v>
      </c>
      <c r="S58" s="54"/>
      <c r="T58" s="54"/>
      <c r="U58" s="54"/>
      <c r="V58" s="54"/>
      <c r="W58" s="54"/>
      <c r="X58" s="54"/>
      <c r="Y58" s="54"/>
      <c r="Z58" s="56"/>
      <c r="AA58" s="34"/>
      <c r="AB58" s="34"/>
      <c r="AC58" s="53" t="s">
        <v>54</v>
      </c>
      <c r="AD58" s="54"/>
      <c r="AE58" s="54"/>
      <c r="AF58" s="54"/>
      <c r="AG58" s="54"/>
      <c r="AH58" s="54"/>
      <c r="AI58" s="54"/>
      <c r="AJ58" s="54"/>
      <c r="AK58" s="54"/>
      <c r="AL58" s="54"/>
      <c r="AM58" s="55" t="s">
        <v>55</v>
      </c>
      <c r="AN58" s="54"/>
      <c r="AO58" s="56"/>
      <c r="AP58" s="34"/>
      <c r="AQ58" s="35"/>
    </row>
    <row r="59" spans="2:43" ht="13.5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>
      <c r="B60" s="33"/>
      <c r="C60" s="34"/>
      <c r="D60" s="48" t="s">
        <v>56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34"/>
      <c r="AB60" s="34"/>
      <c r="AC60" s="48" t="s">
        <v>57</v>
      </c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50"/>
      <c r="AP60" s="34"/>
      <c r="AQ60" s="35"/>
    </row>
    <row r="61" spans="2:43" ht="13.5">
      <c r="B61" s="22"/>
      <c r="C61" s="25"/>
      <c r="D61" s="5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2"/>
      <c r="AA61" s="25"/>
      <c r="AB61" s="25"/>
      <c r="AC61" s="51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2"/>
      <c r="AP61" s="25"/>
      <c r="AQ61" s="23"/>
    </row>
    <row r="62" spans="2:43" ht="13.5">
      <c r="B62" s="22"/>
      <c r="C62" s="25"/>
      <c r="D62" s="5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2"/>
      <c r="AA62" s="25"/>
      <c r="AB62" s="25"/>
      <c r="AC62" s="51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2"/>
      <c r="AP62" s="25"/>
      <c r="AQ62" s="23"/>
    </row>
    <row r="63" spans="2:43" ht="13.5">
      <c r="B63" s="22"/>
      <c r="C63" s="25"/>
      <c r="D63" s="5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2"/>
      <c r="AA63" s="25"/>
      <c r="AB63" s="25"/>
      <c r="AC63" s="51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2"/>
      <c r="AP63" s="25"/>
      <c r="AQ63" s="23"/>
    </row>
    <row r="64" spans="2:43" ht="13.5">
      <c r="B64" s="22"/>
      <c r="C64" s="25"/>
      <c r="D64" s="5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2"/>
      <c r="AA64" s="25"/>
      <c r="AB64" s="25"/>
      <c r="AC64" s="51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2"/>
      <c r="AP64" s="25"/>
      <c r="AQ64" s="23"/>
    </row>
    <row r="65" spans="2:43" ht="13.5">
      <c r="B65" s="22"/>
      <c r="C65" s="25"/>
      <c r="D65" s="5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2"/>
      <c r="AA65" s="25"/>
      <c r="AB65" s="25"/>
      <c r="AC65" s="51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2"/>
      <c r="AP65" s="25"/>
      <c r="AQ65" s="23"/>
    </row>
    <row r="66" spans="2:43" ht="13.5">
      <c r="B66" s="22"/>
      <c r="C66" s="25"/>
      <c r="D66" s="5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2"/>
      <c r="AA66" s="25"/>
      <c r="AB66" s="25"/>
      <c r="AC66" s="51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2"/>
      <c r="AP66" s="25"/>
      <c r="AQ66" s="23"/>
    </row>
    <row r="67" spans="2:43" ht="13.5">
      <c r="B67" s="22"/>
      <c r="C67" s="25"/>
      <c r="D67" s="5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2"/>
      <c r="AA67" s="25"/>
      <c r="AB67" s="25"/>
      <c r="AC67" s="51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2"/>
      <c r="AP67" s="25"/>
      <c r="AQ67" s="23"/>
    </row>
    <row r="68" spans="2:43" ht="13.5">
      <c r="B68" s="22"/>
      <c r="C68" s="25"/>
      <c r="D68" s="5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2"/>
      <c r="AA68" s="25"/>
      <c r="AB68" s="25"/>
      <c r="AC68" s="51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2"/>
      <c r="AP68" s="25"/>
      <c r="AQ68" s="23"/>
    </row>
    <row r="69" spans="2:43" s="1" customFormat="1">
      <c r="B69" s="33"/>
      <c r="C69" s="34"/>
      <c r="D69" s="53" t="s">
        <v>54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5" t="s">
        <v>55</v>
      </c>
      <c r="S69" s="54"/>
      <c r="T69" s="54"/>
      <c r="U69" s="54"/>
      <c r="V69" s="54"/>
      <c r="W69" s="54"/>
      <c r="X69" s="54"/>
      <c r="Y69" s="54"/>
      <c r="Z69" s="56"/>
      <c r="AA69" s="34"/>
      <c r="AB69" s="34"/>
      <c r="AC69" s="53" t="s">
        <v>54</v>
      </c>
      <c r="AD69" s="54"/>
      <c r="AE69" s="54"/>
      <c r="AF69" s="54"/>
      <c r="AG69" s="54"/>
      <c r="AH69" s="54"/>
      <c r="AI69" s="54"/>
      <c r="AJ69" s="54"/>
      <c r="AK69" s="54"/>
      <c r="AL69" s="54"/>
      <c r="AM69" s="55" t="s">
        <v>55</v>
      </c>
      <c r="AN69" s="54"/>
      <c r="AO69" s="56"/>
      <c r="AP69" s="34"/>
      <c r="AQ69" s="35"/>
    </row>
    <row r="70" spans="2:43" s="1" customFormat="1" ht="6.95" customHeight="1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5"/>
    </row>
    <row r="71" spans="2:43" s="1" customFormat="1" ht="6.9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9"/>
    </row>
    <row r="75" spans="2:43" s="1" customFormat="1" ht="6.95" customHeight="1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2"/>
    </row>
    <row r="76" spans="2:43" s="1" customFormat="1" ht="36.950000000000003" customHeight="1">
      <c r="B76" s="33"/>
      <c r="C76" s="174" t="s">
        <v>58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35"/>
    </row>
    <row r="77" spans="2:43" s="3" customFormat="1" ht="14.45" customHeight="1">
      <c r="B77" s="63"/>
      <c r="C77" s="29" t="s">
        <v>16</v>
      </c>
      <c r="D77" s="64"/>
      <c r="E77" s="64"/>
      <c r="F77" s="64"/>
      <c r="G77" s="64"/>
      <c r="H77" s="64"/>
      <c r="I77" s="64"/>
      <c r="J77" s="64"/>
      <c r="K77" s="64"/>
      <c r="L77" s="64" t="str">
        <f>K5</f>
        <v>B045</v>
      </c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5"/>
    </row>
    <row r="78" spans="2:43" s="4" customFormat="1" ht="36.950000000000003" customHeight="1">
      <c r="B78" s="66"/>
      <c r="C78" s="67" t="s">
        <v>19</v>
      </c>
      <c r="D78" s="68"/>
      <c r="E78" s="68"/>
      <c r="F78" s="68"/>
      <c r="G78" s="68"/>
      <c r="H78" s="68"/>
      <c r="I78" s="68"/>
      <c r="J78" s="68"/>
      <c r="K78" s="68"/>
      <c r="L78" s="194" t="str">
        <f>K6</f>
        <v>Obnova atletickej trate pri ZŠ Za vodou Stará Ľubovňa</v>
      </c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68"/>
      <c r="AQ78" s="69"/>
    </row>
    <row r="79" spans="2:43" s="1" customFormat="1" ht="6.95" customHeight="1"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5"/>
    </row>
    <row r="80" spans="2:43" s="1" customFormat="1">
      <c r="B80" s="33"/>
      <c r="C80" s="29" t="s">
        <v>24</v>
      </c>
      <c r="D80" s="34"/>
      <c r="E80" s="34"/>
      <c r="F80" s="34"/>
      <c r="G80" s="34"/>
      <c r="H80" s="34"/>
      <c r="I80" s="34"/>
      <c r="J80" s="34"/>
      <c r="K80" s="34"/>
      <c r="L80" s="70" t="str">
        <f>IF(K8="","",K8)</f>
        <v>Stará Ľubovňa</v>
      </c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29" t="s">
        <v>26</v>
      </c>
      <c r="AJ80" s="34"/>
      <c r="AK80" s="34"/>
      <c r="AL80" s="34"/>
      <c r="AM80" s="71">
        <f>IF(AN8= "","",AN8)</f>
        <v>43689</v>
      </c>
      <c r="AN80" s="34"/>
      <c r="AO80" s="34"/>
      <c r="AP80" s="34"/>
      <c r="AQ80" s="35"/>
    </row>
    <row r="81" spans="1:89" s="1" customFormat="1" ht="6.95" customHeight="1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5"/>
    </row>
    <row r="82" spans="1:89" s="1" customFormat="1">
      <c r="B82" s="33"/>
      <c r="C82" s="29" t="s">
        <v>27</v>
      </c>
      <c r="D82" s="34"/>
      <c r="E82" s="34"/>
      <c r="F82" s="34"/>
      <c r="G82" s="34"/>
      <c r="H82" s="34"/>
      <c r="I82" s="34"/>
      <c r="J82" s="34"/>
      <c r="K82" s="34"/>
      <c r="L82" s="64" t="str">
        <f>IF(E11= "","",E11)</f>
        <v>Mesto Stará Ľubovňa</v>
      </c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29" t="s">
        <v>33</v>
      </c>
      <c r="AJ82" s="34"/>
      <c r="AK82" s="34"/>
      <c r="AL82" s="34"/>
      <c r="AM82" s="196" t="str">
        <f>IF(E17="","",E17)</f>
        <v>Ing. Vladislav Slosarčik</v>
      </c>
      <c r="AN82" s="196"/>
      <c r="AO82" s="196"/>
      <c r="AP82" s="196"/>
      <c r="AQ82" s="35"/>
      <c r="AS82" s="197" t="s">
        <v>59</v>
      </c>
      <c r="AT82" s="198"/>
      <c r="AU82" s="72"/>
      <c r="AV82" s="72"/>
      <c r="AW82" s="72"/>
      <c r="AX82" s="72"/>
      <c r="AY82" s="72"/>
      <c r="AZ82" s="72"/>
      <c r="BA82" s="72"/>
      <c r="BB82" s="72"/>
      <c r="BC82" s="72"/>
      <c r="BD82" s="73"/>
    </row>
    <row r="83" spans="1:89" s="1" customFormat="1">
      <c r="B83" s="33"/>
      <c r="C83" s="29" t="s">
        <v>31</v>
      </c>
      <c r="D83" s="34"/>
      <c r="E83" s="34"/>
      <c r="F83" s="34"/>
      <c r="G83" s="34"/>
      <c r="H83" s="34"/>
      <c r="I83" s="34"/>
      <c r="J83" s="34"/>
      <c r="K83" s="34"/>
      <c r="L83" s="64" t="str">
        <f>IF(E14= "Vyplň údaj","",E14)</f>
        <v/>
      </c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29" t="s">
        <v>36</v>
      </c>
      <c r="AJ83" s="34"/>
      <c r="AK83" s="34"/>
      <c r="AL83" s="34"/>
      <c r="AM83" s="196" t="str">
        <f>IF(E20="","",E20)</f>
        <v xml:space="preserve"> </v>
      </c>
      <c r="AN83" s="196"/>
      <c r="AO83" s="196"/>
      <c r="AP83" s="196"/>
      <c r="AQ83" s="35"/>
      <c r="AS83" s="199"/>
      <c r="AT83" s="200"/>
      <c r="AU83" s="74"/>
      <c r="AV83" s="74"/>
      <c r="AW83" s="74"/>
      <c r="AX83" s="74"/>
      <c r="AY83" s="74"/>
      <c r="AZ83" s="74"/>
      <c r="BA83" s="74"/>
      <c r="BB83" s="74"/>
      <c r="BC83" s="74"/>
      <c r="BD83" s="75"/>
    </row>
    <row r="84" spans="1:89" s="1" customFormat="1" ht="10.9" customHeight="1"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5"/>
      <c r="AS84" s="201"/>
      <c r="AT84" s="202"/>
      <c r="AU84" s="34"/>
      <c r="AV84" s="34"/>
      <c r="AW84" s="34"/>
      <c r="AX84" s="34"/>
      <c r="AY84" s="34"/>
      <c r="AZ84" s="34"/>
      <c r="BA84" s="34"/>
      <c r="BB84" s="34"/>
      <c r="BC84" s="34"/>
      <c r="BD84" s="76"/>
    </row>
    <row r="85" spans="1:89" s="1" customFormat="1" ht="29.25" customHeight="1">
      <c r="B85" s="33"/>
      <c r="C85" s="203" t="s">
        <v>60</v>
      </c>
      <c r="D85" s="204"/>
      <c r="E85" s="204"/>
      <c r="F85" s="204"/>
      <c r="G85" s="204"/>
      <c r="H85" s="77"/>
      <c r="I85" s="205" t="s">
        <v>61</v>
      </c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5" t="s">
        <v>62</v>
      </c>
      <c r="AH85" s="204"/>
      <c r="AI85" s="204"/>
      <c r="AJ85" s="204"/>
      <c r="AK85" s="204"/>
      <c r="AL85" s="204"/>
      <c r="AM85" s="204"/>
      <c r="AN85" s="205" t="s">
        <v>63</v>
      </c>
      <c r="AO85" s="204"/>
      <c r="AP85" s="206"/>
      <c r="AQ85" s="35"/>
      <c r="AS85" s="78" t="s">
        <v>64</v>
      </c>
      <c r="AT85" s="79" t="s">
        <v>65</v>
      </c>
      <c r="AU85" s="79" t="s">
        <v>66</v>
      </c>
      <c r="AV85" s="79" t="s">
        <v>67</v>
      </c>
      <c r="AW85" s="79" t="s">
        <v>68</v>
      </c>
      <c r="AX85" s="79" t="s">
        <v>69</v>
      </c>
      <c r="AY85" s="79" t="s">
        <v>70</v>
      </c>
      <c r="AZ85" s="79" t="s">
        <v>71</v>
      </c>
      <c r="BA85" s="79" t="s">
        <v>72</v>
      </c>
      <c r="BB85" s="79" t="s">
        <v>73</v>
      </c>
      <c r="BC85" s="79" t="s">
        <v>74</v>
      </c>
      <c r="BD85" s="80" t="s">
        <v>75</v>
      </c>
    </row>
    <row r="86" spans="1:89" s="1" customFormat="1" ht="10.9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5"/>
      <c r="AS86" s="81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50"/>
    </row>
    <row r="87" spans="1:89" s="4" customFormat="1" ht="32.450000000000003" customHeight="1">
      <c r="B87" s="66"/>
      <c r="C87" s="82" t="s">
        <v>76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214">
        <f>ROUND(AG88,2)</f>
        <v>0</v>
      </c>
      <c r="AH87" s="214"/>
      <c r="AI87" s="214"/>
      <c r="AJ87" s="214"/>
      <c r="AK87" s="214"/>
      <c r="AL87" s="214"/>
      <c r="AM87" s="214"/>
      <c r="AN87" s="215">
        <f>SUM(AG87,AT87)</f>
        <v>0</v>
      </c>
      <c r="AO87" s="215"/>
      <c r="AP87" s="215"/>
      <c r="AQ87" s="69"/>
      <c r="AS87" s="84">
        <f>ROUND(AS88,2)</f>
        <v>0</v>
      </c>
      <c r="AT87" s="85">
        <f>ROUND(SUM(AV87:AW87),2)</f>
        <v>0</v>
      </c>
      <c r="AU87" s="86">
        <f>ROUND(AU88,5)</f>
        <v>0</v>
      </c>
      <c r="AV87" s="85">
        <f>ROUND(AZ87*L31,2)</f>
        <v>0</v>
      </c>
      <c r="AW87" s="85">
        <f>ROUND(BA87*L32,2)</f>
        <v>0</v>
      </c>
      <c r="AX87" s="85">
        <f>ROUND(BB87*L31,2)</f>
        <v>0</v>
      </c>
      <c r="AY87" s="85">
        <f>ROUND(BC87*L32,2)</f>
        <v>0</v>
      </c>
      <c r="AZ87" s="85">
        <f>ROUND(AZ88,2)</f>
        <v>0</v>
      </c>
      <c r="BA87" s="85">
        <f>ROUND(BA88,2)</f>
        <v>0</v>
      </c>
      <c r="BB87" s="85">
        <f>ROUND(BB88,2)</f>
        <v>0</v>
      </c>
      <c r="BC87" s="85">
        <f>ROUND(BC88,2)</f>
        <v>0</v>
      </c>
      <c r="BD87" s="87">
        <f>ROUND(BD88,2)</f>
        <v>0</v>
      </c>
      <c r="BS87" s="88" t="s">
        <v>77</v>
      </c>
      <c r="BT87" s="88" t="s">
        <v>78</v>
      </c>
      <c r="BU87" s="89" t="s">
        <v>79</v>
      </c>
      <c r="BV87" s="88" t="s">
        <v>80</v>
      </c>
      <c r="BW87" s="88" t="s">
        <v>81</v>
      </c>
      <c r="BX87" s="88" t="s">
        <v>82</v>
      </c>
    </row>
    <row r="88" spans="1:89" s="5" customFormat="1" ht="16.5" customHeight="1">
      <c r="A88" s="90" t="s">
        <v>83</v>
      </c>
      <c r="B88" s="91"/>
      <c r="C88" s="92"/>
      <c r="D88" s="209" t="s">
        <v>84</v>
      </c>
      <c r="E88" s="209"/>
      <c r="F88" s="209"/>
      <c r="G88" s="209"/>
      <c r="H88" s="209"/>
      <c r="I88" s="93"/>
      <c r="J88" s="209" t="s">
        <v>85</v>
      </c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7">
        <f>'01 - Obnova atletickej trate'!M30</f>
        <v>0</v>
      </c>
      <c r="AH88" s="208"/>
      <c r="AI88" s="208"/>
      <c r="AJ88" s="208"/>
      <c r="AK88" s="208"/>
      <c r="AL88" s="208"/>
      <c r="AM88" s="208"/>
      <c r="AN88" s="207">
        <f>SUM(AG88,AT88)</f>
        <v>0</v>
      </c>
      <c r="AO88" s="208"/>
      <c r="AP88" s="208"/>
      <c r="AQ88" s="94"/>
      <c r="AS88" s="95">
        <f>'01 - Obnova atletickej trate'!M28</f>
        <v>0</v>
      </c>
      <c r="AT88" s="96">
        <f>ROUND(SUM(AV88:AW88),2)</f>
        <v>0</v>
      </c>
      <c r="AU88" s="97">
        <f>'01 - Obnova atletickej trate'!W123</f>
        <v>0</v>
      </c>
      <c r="AV88" s="96">
        <f>'01 - Obnova atletickej trate'!M32</f>
        <v>0</v>
      </c>
      <c r="AW88" s="96">
        <f>'01 - Obnova atletickej trate'!M33</f>
        <v>0</v>
      </c>
      <c r="AX88" s="96">
        <f>'01 - Obnova atletickej trate'!M34</f>
        <v>0</v>
      </c>
      <c r="AY88" s="96">
        <f>'01 - Obnova atletickej trate'!M35</f>
        <v>0</v>
      </c>
      <c r="AZ88" s="96">
        <f>'01 - Obnova atletickej trate'!H32</f>
        <v>0</v>
      </c>
      <c r="BA88" s="96">
        <f>'01 - Obnova atletickej trate'!H33</f>
        <v>0</v>
      </c>
      <c r="BB88" s="96">
        <f>'01 - Obnova atletickej trate'!H34</f>
        <v>0</v>
      </c>
      <c r="BC88" s="96">
        <f>'01 - Obnova atletickej trate'!H35</f>
        <v>0</v>
      </c>
      <c r="BD88" s="98">
        <f>'01 - Obnova atletickej trate'!H36</f>
        <v>0</v>
      </c>
      <c r="BT88" s="99" t="s">
        <v>86</v>
      </c>
      <c r="BV88" s="99" t="s">
        <v>80</v>
      </c>
      <c r="BW88" s="99" t="s">
        <v>87</v>
      </c>
      <c r="BX88" s="99" t="s">
        <v>81</v>
      </c>
    </row>
    <row r="89" spans="1:89" ht="13.5">
      <c r="B89" s="22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3"/>
    </row>
    <row r="90" spans="1:89" s="1" customFormat="1" ht="30" customHeight="1">
      <c r="B90" s="33"/>
      <c r="C90" s="82" t="s">
        <v>88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215">
        <f>ROUND(SUM(AG91:AG94),2)</f>
        <v>0</v>
      </c>
      <c r="AH90" s="215"/>
      <c r="AI90" s="215"/>
      <c r="AJ90" s="215"/>
      <c r="AK90" s="215"/>
      <c r="AL90" s="215"/>
      <c r="AM90" s="215"/>
      <c r="AN90" s="215">
        <f>ROUND(SUM(AN91:AN94),2)</f>
        <v>0</v>
      </c>
      <c r="AO90" s="215"/>
      <c r="AP90" s="215"/>
      <c r="AQ90" s="35"/>
      <c r="AS90" s="78" t="s">
        <v>89</v>
      </c>
      <c r="AT90" s="79" t="s">
        <v>90</v>
      </c>
      <c r="AU90" s="79" t="s">
        <v>42</v>
      </c>
      <c r="AV90" s="80" t="s">
        <v>65</v>
      </c>
    </row>
    <row r="91" spans="1:89" s="1" customFormat="1" ht="19.899999999999999" customHeight="1">
      <c r="B91" s="33"/>
      <c r="C91" s="34"/>
      <c r="D91" s="100" t="s">
        <v>91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210">
        <f>ROUND(AG87*AS91,2)</f>
        <v>0</v>
      </c>
      <c r="AH91" s="211"/>
      <c r="AI91" s="211"/>
      <c r="AJ91" s="211"/>
      <c r="AK91" s="211"/>
      <c r="AL91" s="211"/>
      <c r="AM91" s="211"/>
      <c r="AN91" s="211">
        <f>ROUND(AG91+AV91,2)</f>
        <v>0</v>
      </c>
      <c r="AO91" s="211"/>
      <c r="AP91" s="211"/>
      <c r="AQ91" s="35"/>
      <c r="AS91" s="101">
        <v>0</v>
      </c>
      <c r="AT91" s="102" t="s">
        <v>92</v>
      </c>
      <c r="AU91" s="102" t="s">
        <v>43</v>
      </c>
      <c r="AV91" s="103">
        <f>ROUND(IF(AU91="základná",AG91*L31,IF(AU91="znížená",AG91*L32,0)),2)</f>
        <v>0</v>
      </c>
      <c r="BV91" s="18" t="s">
        <v>93</v>
      </c>
      <c r="BY91" s="104">
        <f>IF(AU91="základná",AV91,0)</f>
        <v>0</v>
      </c>
      <c r="BZ91" s="104">
        <f>IF(AU91="znížená",AV91,0)</f>
        <v>0</v>
      </c>
      <c r="CA91" s="104">
        <v>0</v>
      </c>
      <c r="CB91" s="104">
        <v>0</v>
      </c>
      <c r="CC91" s="104">
        <v>0</v>
      </c>
      <c r="CD91" s="104">
        <f>IF(AU91="základná",AG91,0)</f>
        <v>0</v>
      </c>
      <c r="CE91" s="104">
        <f>IF(AU91="znížená",AG91,0)</f>
        <v>0</v>
      </c>
      <c r="CF91" s="104">
        <f>IF(AU91="zákl. prenesená",AG91,0)</f>
        <v>0</v>
      </c>
      <c r="CG91" s="104">
        <f>IF(AU91="zníž. prenesená",AG91,0)</f>
        <v>0</v>
      </c>
      <c r="CH91" s="104">
        <f>IF(AU91="nulová",AG91,0)</f>
        <v>0</v>
      </c>
      <c r="CI91" s="18">
        <f>IF(AU91="základná",1,IF(AU91="znížená",2,IF(AU91="zákl. prenesená",4,IF(AU91="zníž. prenesená",5,3))))</f>
        <v>1</v>
      </c>
      <c r="CJ91" s="18">
        <f>IF(AT91="stavebná časť",1,IF(8891="investičná časť",2,3))</f>
        <v>1</v>
      </c>
      <c r="CK91" s="18" t="str">
        <f>IF(D91="Vyplň vlastné","","x")</f>
        <v>x</v>
      </c>
    </row>
    <row r="92" spans="1:89" s="1" customFormat="1" ht="19.899999999999999" customHeight="1">
      <c r="B92" s="33"/>
      <c r="C92" s="34"/>
      <c r="D92" s="212" t="s">
        <v>94</v>
      </c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34"/>
      <c r="AD92" s="34"/>
      <c r="AE92" s="34"/>
      <c r="AF92" s="34"/>
      <c r="AG92" s="210">
        <f>AG87*AS92</f>
        <v>0</v>
      </c>
      <c r="AH92" s="211"/>
      <c r="AI92" s="211"/>
      <c r="AJ92" s="211"/>
      <c r="AK92" s="211"/>
      <c r="AL92" s="211"/>
      <c r="AM92" s="211"/>
      <c r="AN92" s="211">
        <f>AG92+AV92</f>
        <v>0</v>
      </c>
      <c r="AO92" s="211"/>
      <c r="AP92" s="211"/>
      <c r="AQ92" s="35"/>
      <c r="AS92" s="105">
        <v>0</v>
      </c>
      <c r="AT92" s="106" t="s">
        <v>92</v>
      </c>
      <c r="AU92" s="106" t="s">
        <v>43</v>
      </c>
      <c r="AV92" s="107">
        <f>ROUND(IF(AU92="nulová",0,IF(OR(AU92="základná",AU92="zákl. prenesená"),AG92*L31,AG92*L32)),2)</f>
        <v>0</v>
      </c>
      <c r="BV92" s="18" t="s">
        <v>95</v>
      </c>
      <c r="BY92" s="104">
        <f>IF(AU92="základná",AV92,0)</f>
        <v>0</v>
      </c>
      <c r="BZ92" s="104">
        <f>IF(AU92="znížená",AV92,0)</f>
        <v>0</v>
      </c>
      <c r="CA92" s="104">
        <f>IF(AU92="zákl. prenesená",AV92,0)</f>
        <v>0</v>
      </c>
      <c r="CB92" s="104">
        <f>IF(AU92="zníž. prenesená",AV92,0)</f>
        <v>0</v>
      </c>
      <c r="CC92" s="104">
        <f>IF(AU92="nulová",AV92,0)</f>
        <v>0</v>
      </c>
      <c r="CD92" s="104">
        <f>IF(AU92="základná",AG92,0)</f>
        <v>0</v>
      </c>
      <c r="CE92" s="104">
        <f>IF(AU92="znížená",AG92,0)</f>
        <v>0</v>
      </c>
      <c r="CF92" s="104">
        <f>IF(AU92="zákl. prenesená",AG92,0)</f>
        <v>0</v>
      </c>
      <c r="CG92" s="104">
        <f>IF(AU92="zníž. prenesená",AG92,0)</f>
        <v>0</v>
      </c>
      <c r="CH92" s="104">
        <f>IF(AU92="nulová",AG92,0)</f>
        <v>0</v>
      </c>
      <c r="CI92" s="18">
        <f>IF(AU92="základná",1,IF(AU92="znížená",2,IF(AU92="zákl. prenesená",4,IF(AU92="zníž. prenesená",5,3))))</f>
        <v>1</v>
      </c>
      <c r="CJ92" s="18">
        <f>IF(AT92="stavebná časť",1,IF(8892="investičná časť",2,3))</f>
        <v>1</v>
      </c>
      <c r="CK92" s="18" t="str">
        <f>IF(D92="Vyplň vlastné","","x")</f>
        <v/>
      </c>
    </row>
    <row r="93" spans="1:89" s="1" customFormat="1" ht="19.899999999999999" customHeight="1">
      <c r="B93" s="33"/>
      <c r="C93" s="34"/>
      <c r="D93" s="212" t="s">
        <v>94</v>
      </c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34"/>
      <c r="AD93" s="34"/>
      <c r="AE93" s="34"/>
      <c r="AF93" s="34"/>
      <c r="AG93" s="210">
        <f>AG87*AS93</f>
        <v>0</v>
      </c>
      <c r="AH93" s="211"/>
      <c r="AI93" s="211"/>
      <c r="AJ93" s="211"/>
      <c r="AK93" s="211"/>
      <c r="AL93" s="211"/>
      <c r="AM93" s="211"/>
      <c r="AN93" s="211">
        <f>AG93+AV93</f>
        <v>0</v>
      </c>
      <c r="AO93" s="211"/>
      <c r="AP93" s="211"/>
      <c r="AQ93" s="35"/>
      <c r="AS93" s="105">
        <v>0</v>
      </c>
      <c r="AT93" s="106" t="s">
        <v>92</v>
      </c>
      <c r="AU93" s="106" t="s">
        <v>43</v>
      </c>
      <c r="AV93" s="107">
        <f>ROUND(IF(AU93="nulová",0,IF(OR(AU93="základná",AU93="zákl. prenesená"),AG93*L31,AG93*L32)),2)</f>
        <v>0</v>
      </c>
      <c r="BV93" s="18" t="s">
        <v>95</v>
      </c>
      <c r="BY93" s="104">
        <f>IF(AU93="základná",AV93,0)</f>
        <v>0</v>
      </c>
      <c r="BZ93" s="104">
        <f>IF(AU93="znížená",AV93,0)</f>
        <v>0</v>
      </c>
      <c r="CA93" s="104">
        <f>IF(AU93="zákl. prenesená",AV93,0)</f>
        <v>0</v>
      </c>
      <c r="CB93" s="104">
        <f>IF(AU93="zníž. prenesená",AV93,0)</f>
        <v>0</v>
      </c>
      <c r="CC93" s="104">
        <f>IF(AU93="nulová",AV93,0)</f>
        <v>0</v>
      </c>
      <c r="CD93" s="104">
        <f>IF(AU93="základná",AG93,0)</f>
        <v>0</v>
      </c>
      <c r="CE93" s="104">
        <f>IF(AU93="znížená",AG93,0)</f>
        <v>0</v>
      </c>
      <c r="CF93" s="104">
        <f>IF(AU93="zákl. prenesená",AG93,0)</f>
        <v>0</v>
      </c>
      <c r="CG93" s="104">
        <f>IF(AU93="zníž. prenesená",AG93,0)</f>
        <v>0</v>
      </c>
      <c r="CH93" s="104">
        <f>IF(AU93="nulová",AG93,0)</f>
        <v>0</v>
      </c>
      <c r="CI93" s="18">
        <f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>IF(D93="Vyplň vlastné","","x")</f>
        <v/>
      </c>
    </row>
    <row r="94" spans="1:89" s="1" customFormat="1" ht="19.899999999999999" customHeight="1">
      <c r="B94" s="33"/>
      <c r="C94" s="34"/>
      <c r="D94" s="212" t="s">
        <v>94</v>
      </c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34"/>
      <c r="AD94" s="34"/>
      <c r="AE94" s="34"/>
      <c r="AF94" s="34"/>
      <c r="AG94" s="210">
        <f>AG87*AS94</f>
        <v>0</v>
      </c>
      <c r="AH94" s="211"/>
      <c r="AI94" s="211"/>
      <c r="AJ94" s="211"/>
      <c r="AK94" s="211"/>
      <c r="AL94" s="211"/>
      <c r="AM94" s="211"/>
      <c r="AN94" s="211">
        <f>AG94+AV94</f>
        <v>0</v>
      </c>
      <c r="AO94" s="211"/>
      <c r="AP94" s="211"/>
      <c r="AQ94" s="35"/>
      <c r="AS94" s="108">
        <v>0</v>
      </c>
      <c r="AT94" s="109" t="s">
        <v>92</v>
      </c>
      <c r="AU94" s="109" t="s">
        <v>43</v>
      </c>
      <c r="AV94" s="110">
        <f>ROUND(IF(AU94="nulová",0,IF(OR(AU94="základná",AU94="zákl. prenesená"),AG94*L31,AG94*L32)),2)</f>
        <v>0</v>
      </c>
      <c r="BV94" s="18" t="s">
        <v>95</v>
      </c>
      <c r="BY94" s="104">
        <f>IF(AU94="základná",AV94,0)</f>
        <v>0</v>
      </c>
      <c r="BZ94" s="104">
        <f>IF(AU94="znížená",AV94,0)</f>
        <v>0</v>
      </c>
      <c r="CA94" s="104">
        <f>IF(AU94="zákl. prenesená",AV94,0)</f>
        <v>0</v>
      </c>
      <c r="CB94" s="104">
        <f>IF(AU94="zníž. prenesená",AV94,0)</f>
        <v>0</v>
      </c>
      <c r="CC94" s="104">
        <f>IF(AU94="nulová",AV94,0)</f>
        <v>0</v>
      </c>
      <c r="CD94" s="104">
        <f>IF(AU94="základná",AG94,0)</f>
        <v>0</v>
      </c>
      <c r="CE94" s="104">
        <f>IF(AU94="znížená",AG94,0)</f>
        <v>0</v>
      </c>
      <c r="CF94" s="104">
        <f>IF(AU94="zákl. prenesená",AG94,0)</f>
        <v>0</v>
      </c>
      <c r="CG94" s="104">
        <f>IF(AU94="zníž. prenesená",AG94,0)</f>
        <v>0</v>
      </c>
      <c r="CH94" s="104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/>
      </c>
    </row>
    <row r="95" spans="1:89" s="1" customFormat="1" ht="10.9" customHeight="1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5"/>
    </row>
    <row r="96" spans="1:89" s="1" customFormat="1" ht="30" customHeight="1">
      <c r="B96" s="33"/>
      <c r="C96" s="111" t="s">
        <v>96</v>
      </c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216">
        <f>ROUND(AG87+AG90,2)</f>
        <v>0</v>
      </c>
      <c r="AH96" s="216"/>
      <c r="AI96" s="216"/>
      <c r="AJ96" s="216"/>
      <c r="AK96" s="216"/>
      <c r="AL96" s="216"/>
      <c r="AM96" s="216"/>
      <c r="AN96" s="216">
        <f>AN87+AN90</f>
        <v>0</v>
      </c>
      <c r="AO96" s="216"/>
      <c r="AP96" s="216"/>
      <c r="AQ96" s="35"/>
    </row>
    <row r="97" spans="2:43" s="1" customFormat="1" ht="6.95" customHeight="1"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9"/>
    </row>
  </sheetData>
  <sheetProtection algorithmName="SHA-512" hashValue="qfYHztWVus0IzVBjUqBMQx9l2j3Nq3AAEu+XjgXc4ZZ2E4MwCS/IQL+X0C61uINryqfhLaYBj6lUg1B9NCrlyQ==" saltValue="Vxn6j3ogD48soF6yKNFQiMPZeE+OJlpVw/VbVZUYum4e4oPWW27FAcyn/9cVPhEkXX6yQ3TGiEObMXwMe9vxyA==" spinCount="10" sheet="1" objects="1" scenarios="1" formatColumns="0" formatRows="0"/>
  <mergeCells count="58">
    <mergeCell ref="AG90:AM90"/>
    <mergeCell ref="AN90:AP90"/>
    <mergeCell ref="AG96:AM96"/>
    <mergeCell ref="AN96:AP96"/>
    <mergeCell ref="AR2:BE2"/>
    <mergeCell ref="D93:AB93"/>
    <mergeCell ref="AG93:AM93"/>
    <mergeCell ref="AN93:AP93"/>
    <mergeCell ref="D94:AB94"/>
    <mergeCell ref="AG94:AM94"/>
    <mergeCell ref="AN94:AP94"/>
    <mergeCell ref="AG91:AM91"/>
    <mergeCell ref="AN91:AP91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01 - Obnova atletickej trate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3"/>
      <c r="B1" s="11"/>
      <c r="C1" s="11"/>
      <c r="D1" s="12" t="s">
        <v>1</v>
      </c>
      <c r="E1" s="11"/>
      <c r="F1" s="13" t="s">
        <v>97</v>
      </c>
      <c r="G1" s="13"/>
      <c r="H1" s="256" t="s">
        <v>98</v>
      </c>
      <c r="I1" s="256"/>
      <c r="J1" s="256"/>
      <c r="K1" s="256"/>
      <c r="L1" s="13" t="s">
        <v>99</v>
      </c>
      <c r="M1" s="11"/>
      <c r="N1" s="11"/>
      <c r="O1" s="12" t="s">
        <v>100</v>
      </c>
      <c r="P1" s="11"/>
      <c r="Q1" s="11"/>
      <c r="R1" s="11"/>
      <c r="S1" s="13" t="s">
        <v>101</v>
      </c>
      <c r="T1" s="13"/>
      <c r="U1" s="113"/>
      <c r="V1" s="113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72" t="s">
        <v>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S2" s="217" t="s">
        <v>8</v>
      </c>
      <c r="T2" s="218"/>
      <c r="U2" s="218"/>
      <c r="V2" s="218"/>
      <c r="W2" s="218"/>
      <c r="X2" s="218"/>
      <c r="Y2" s="218"/>
      <c r="Z2" s="218"/>
      <c r="AA2" s="218"/>
      <c r="AB2" s="218"/>
      <c r="AC2" s="218"/>
      <c r="AT2" s="18" t="s">
        <v>87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78</v>
      </c>
    </row>
    <row r="4" spans="1:66" ht="36.950000000000003" customHeight="1">
      <c r="B4" s="22"/>
      <c r="C4" s="174" t="s">
        <v>102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23"/>
      <c r="T4" s="17" t="s">
        <v>13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19</v>
      </c>
      <c r="E6" s="25"/>
      <c r="F6" s="219" t="str">
        <f>'Rekapitulácia stavby'!K6</f>
        <v>Obnova atletickej trate pri ZŠ Za vodou Stará Ľubovňa</v>
      </c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5"/>
      <c r="R6" s="23"/>
    </row>
    <row r="7" spans="1:66" s="1" customFormat="1" ht="32.85" customHeight="1">
      <c r="B7" s="33"/>
      <c r="C7" s="34"/>
      <c r="D7" s="28" t="s">
        <v>103</v>
      </c>
      <c r="E7" s="34"/>
      <c r="F7" s="180" t="s">
        <v>104</v>
      </c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34"/>
      <c r="R7" s="35"/>
    </row>
    <row r="8" spans="1:66" s="1" customFormat="1" ht="14.45" customHeight="1">
      <c r="B8" s="33"/>
      <c r="C8" s="34"/>
      <c r="D8" s="29" t="s">
        <v>21</v>
      </c>
      <c r="E8" s="34"/>
      <c r="F8" s="27" t="s">
        <v>22</v>
      </c>
      <c r="G8" s="34"/>
      <c r="H8" s="34"/>
      <c r="I8" s="34"/>
      <c r="J8" s="34"/>
      <c r="K8" s="34"/>
      <c r="L8" s="34"/>
      <c r="M8" s="29" t="s">
        <v>23</v>
      </c>
      <c r="N8" s="34"/>
      <c r="O8" s="27" t="s">
        <v>22</v>
      </c>
      <c r="P8" s="34"/>
      <c r="Q8" s="34"/>
      <c r="R8" s="35"/>
    </row>
    <row r="9" spans="1:66" s="1" customFormat="1" ht="14.45" customHeight="1">
      <c r="B9" s="33"/>
      <c r="C9" s="34"/>
      <c r="D9" s="29" t="s">
        <v>24</v>
      </c>
      <c r="E9" s="34"/>
      <c r="F9" s="27" t="s">
        <v>25</v>
      </c>
      <c r="G9" s="34"/>
      <c r="H9" s="34"/>
      <c r="I9" s="34"/>
      <c r="J9" s="34"/>
      <c r="K9" s="34"/>
      <c r="L9" s="34"/>
      <c r="M9" s="29" t="s">
        <v>26</v>
      </c>
      <c r="N9" s="34"/>
      <c r="O9" s="222">
        <f>'Rekapitulácia stavby'!AN8</f>
        <v>43689</v>
      </c>
      <c r="P9" s="223"/>
      <c r="Q9" s="34"/>
      <c r="R9" s="35"/>
    </row>
    <row r="10" spans="1:66" s="1" customFormat="1" ht="10.9" customHeight="1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1:66" s="1" customFormat="1" ht="14.45" customHeight="1">
      <c r="B11" s="33"/>
      <c r="C11" s="34"/>
      <c r="D11" s="29" t="s">
        <v>27</v>
      </c>
      <c r="E11" s="34"/>
      <c r="F11" s="34"/>
      <c r="G11" s="34"/>
      <c r="H11" s="34"/>
      <c r="I11" s="34"/>
      <c r="J11" s="34"/>
      <c r="K11" s="34"/>
      <c r="L11" s="34"/>
      <c r="M11" s="29" t="s">
        <v>28</v>
      </c>
      <c r="N11" s="34"/>
      <c r="O11" s="178" t="s">
        <v>22</v>
      </c>
      <c r="P11" s="178"/>
      <c r="Q11" s="34"/>
      <c r="R11" s="35"/>
    </row>
    <row r="12" spans="1:66" s="1" customFormat="1" ht="18" customHeight="1">
      <c r="B12" s="33"/>
      <c r="C12" s="34"/>
      <c r="D12" s="34"/>
      <c r="E12" s="27" t="s">
        <v>29</v>
      </c>
      <c r="F12" s="34"/>
      <c r="G12" s="34"/>
      <c r="H12" s="34"/>
      <c r="I12" s="34"/>
      <c r="J12" s="34"/>
      <c r="K12" s="34"/>
      <c r="L12" s="34"/>
      <c r="M12" s="29" t="s">
        <v>30</v>
      </c>
      <c r="N12" s="34"/>
      <c r="O12" s="178" t="s">
        <v>22</v>
      </c>
      <c r="P12" s="178"/>
      <c r="Q12" s="34"/>
      <c r="R12" s="35"/>
    </row>
    <row r="13" spans="1:66" s="1" customFormat="1" ht="6.95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66" s="1" customFormat="1" ht="14.45" customHeight="1">
      <c r="B14" s="33"/>
      <c r="C14" s="34"/>
      <c r="D14" s="29" t="s">
        <v>31</v>
      </c>
      <c r="E14" s="34"/>
      <c r="F14" s="34"/>
      <c r="G14" s="34"/>
      <c r="H14" s="34"/>
      <c r="I14" s="34"/>
      <c r="J14" s="34"/>
      <c r="K14" s="34"/>
      <c r="L14" s="34"/>
      <c r="M14" s="29" t="s">
        <v>28</v>
      </c>
      <c r="N14" s="34"/>
      <c r="O14" s="224" t="str">
        <f>IF('Rekapitulácia stavby'!AN13="","",'Rekapitulácia stavby'!AN13)</f>
        <v>Vyplň údaj</v>
      </c>
      <c r="P14" s="178"/>
      <c r="Q14" s="34"/>
      <c r="R14" s="35"/>
    </row>
    <row r="15" spans="1:66" s="1" customFormat="1" ht="18" customHeight="1">
      <c r="B15" s="33"/>
      <c r="C15" s="34"/>
      <c r="D15" s="34"/>
      <c r="E15" s="224" t="str">
        <f>IF('Rekapitulácia stavby'!E14="","",'Rekapitulácia stavby'!E14)</f>
        <v>Vyplň údaj</v>
      </c>
      <c r="F15" s="225"/>
      <c r="G15" s="225"/>
      <c r="H15" s="225"/>
      <c r="I15" s="225"/>
      <c r="J15" s="225"/>
      <c r="K15" s="225"/>
      <c r="L15" s="225"/>
      <c r="M15" s="29" t="s">
        <v>30</v>
      </c>
      <c r="N15" s="34"/>
      <c r="O15" s="224" t="str">
        <f>IF('Rekapitulácia stavby'!AN14="","",'Rekapitulácia stavby'!AN14)</f>
        <v>Vyplň údaj</v>
      </c>
      <c r="P15" s="178"/>
      <c r="Q15" s="34"/>
      <c r="R15" s="35"/>
    </row>
    <row r="16" spans="1:66" s="1" customFormat="1" ht="6.95" customHeight="1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8" s="1" customFormat="1" ht="14.45" customHeight="1">
      <c r="B17" s="33"/>
      <c r="C17" s="34"/>
      <c r="D17" s="29" t="s">
        <v>33</v>
      </c>
      <c r="E17" s="34"/>
      <c r="F17" s="34"/>
      <c r="G17" s="34"/>
      <c r="H17" s="34"/>
      <c r="I17" s="34"/>
      <c r="J17" s="34"/>
      <c r="K17" s="34"/>
      <c r="L17" s="34"/>
      <c r="M17" s="29" t="s">
        <v>28</v>
      </c>
      <c r="N17" s="34"/>
      <c r="O17" s="178" t="s">
        <v>22</v>
      </c>
      <c r="P17" s="178"/>
      <c r="Q17" s="34"/>
      <c r="R17" s="35"/>
    </row>
    <row r="18" spans="2:18" s="1" customFormat="1" ht="18" customHeight="1">
      <c r="B18" s="33"/>
      <c r="C18" s="34"/>
      <c r="D18" s="34"/>
      <c r="E18" s="27" t="s">
        <v>34</v>
      </c>
      <c r="F18" s="34"/>
      <c r="G18" s="34"/>
      <c r="H18" s="34"/>
      <c r="I18" s="34"/>
      <c r="J18" s="34"/>
      <c r="K18" s="34"/>
      <c r="L18" s="34"/>
      <c r="M18" s="29" t="s">
        <v>30</v>
      </c>
      <c r="N18" s="34"/>
      <c r="O18" s="178" t="s">
        <v>22</v>
      </c>
      <c r="P18" s="178"/>
      <c r="Q18" s="34"/>
      <c r="R18" s="35"/>
    </row>
    <row r="19" spans="2:18" s="1" customFormat="1" ht="6.95" customHeight="1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s="1" customFormat="1" ht="14.45" customHeight="1">
      <c r="B20" s="33"/>
      <c r="C20" s="34"/>
      <c r="D20" s="29" t="s">
        <v>36</v>
      </c>
      <c r="E20" s="34"/>
      <c r="F20" s="34"/>
      <c r="G20" s="34"/>
      <c r="H20" s="34"/>
      <c r="I20" s="34"/>
      <c r="J20" s="34"/>
      <c r="K20" s="34"/>
      <c r="L20" s="34"/>
      <c r="M20" s="29" t="s">
        <v>28</v>
      </c>
      <c r="N20" s="34"/>
      <c r="O20" s="178" t="str">
        <f>IF('Rekapitulácia stavby'!AN19="","",'Rekapitulácia stavby'!AN19)</f>
        <v/>
      </c>
      <c r="P20" s="178"/>
      <c r="Q20" s="34"/>
      <c r="R20" s="35"/>
    </row>
    <row r="21" spans="2:18" s="1" customFormat="1" ht="18" customHeight="1">
      <c r="B21" s="33"/>
      <c r="C21" s="34"/>
      <c r="D21" s="34"/>
      <c r="E21" s="27" t="str">
        <f>IF('Rekapitulácia stavby'!E20="","",'Rekapitulácia stavby'!E20)</f>
        <v xml:space="preserve"> </v>
      </c>
      <c r="F21" s="34"/>
      <c r="G21" s="34"/>
      <c r="H21" s="34"/>
      <c r="I21" s="34"/>
      <c r="J21" s="34"/>
      <c r="K21" s="34"/>
      <c r="L21" s="34"/>
      <c r="M21" s="29" t="s">
        <v>30</v>
      </c>
      <c r="N21" s="34"/>
      <c r="O21" s="178" t="str">
        <f>IF('Rekapitulácia stavby'!AN20="","",'Rekapitulácia stavby'!AN20)</f>
        <v/>
      </c>
      <c r="P21" s="178"/>
      <c r="Q21" s="34"/>
      <c r="R21" s="35"/>
    </row>
    <row r="22" spans="2:18" s="1" customFormat="1" ht="6.95" customHeight="1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14.45" customHeight="1">
      <c r="B23" s="33"/>
      <c r="C23" s="34"/>
      <c r="D23" s="29" t="s">
        <v>38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s="1" customFormat="1" ht="16.5" customHeight="1">
      <c r="B24" s="33"/>
      <c r="C24" s="34"/>
      <c r="D24" s="34"/>
      <c r="E24" s="183" t="s">
        <v>22</v>
      </c>
      <c r="F24" s="183"/>
      <c r="G24" s="183"/>
      <c r="H24" s="183"/>
      <c r="I24" s="183"/>
      <c r="J24" s="183"/>
      <c r="K24" s="183"/>
      <c r="L24" s="183"/>
      <c r="M24" s="34"/>
      <c r="N24" s="34"/>
      <c r="O24" s="34"/>
      <c r="P24" s="34"/>
      <c r="Q24" s="34"/>
      <c r="R24" s="35"/>
    </row>
    <row r="25" spans="2:18" s="1" customFormat="1" ht="6.9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s="1" customFormat="1" ht="6.95" customHeight="1">
      <c r="B26" s="33"/>
      <c r="C26" s="3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4"/>
      <c r="R26" s="35"/>
    </row>
    <row r="27" spans="2:18" s="1" customFormat="1" ht="14.45" customHeight="1">
      <c r="B27" s="33"/>
      <c r="C27" s="34"/>
      <c r="D27" s="114" t="s">
        <v>105</v>
      </c>
      <c r="E27" s="34"/>
      <c r="F27" s="34"/>
      <c r="G27" s="34"/>
      <c r="H27" s="34"/>
      <c r="I27" s="34"/>
      <c r="J27" s="34"/>
      <c r="K27" s="34"/>
      <c r="L27" s="34"/>
      <c r="M27" s="184">
        <f>N88</f>
        <v>0</v>
      </c>
      <c r="N27" s="184"/>
      <c r="O27" s="184"/>
      <c r="P27" s="184"/>
      <c r="Q27" s="34"/>
      <c r="R27" s="35"/>
    </row>
    <row r="28" spans="2:18" s="1" customFormat="1" ht="14.45" customHeight="1">
      <c r="B28" s="33"/>
      <c r="C28" s="34"/>
      <c r="D28" s="32" t="s">
        <v>91</v>
      </c>
      <c r="E28" s="34"/>
      <c r="F28" s="34"/>
      <c r="G28" s="34"/>
      <c r="H28" s="34"/>
      <c r="I28" s="34"/>
      <c r="J28" s="34"/>
      <c r="K28" s="34"/>
      <c r="L28" s="34"/>
      <c r="M28" s="184">
        <f>N98</f>
        <v>0</v>
      </c>
      <c r="N28" s="184"/>
      <c r="O28" s="184"/>
      <c r="P28" s="184"/>
      <c r="Q28" s="34"/>
      <c r="R28" s="35"/>
    </row>
    <row r="29" spans="2:18" s="1" customFormat="1" ht="6.95" customHeight="1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2:18" s="1" customFormat="1" ht="25.35" customHeight="1">
      <c r="B30" s="33"/>
      <c r="C30" s="34"/>
      <c r="D30" s="115" t="s">
        <v>41</v>
      </c>
      <c r="E30" s="34"/>
      <c r="F30" s="34"/>
      <c r="G30" s="34"/>
      <c r="H30" s="34"/>
      <c r="I30" s="34"/>
      <c r="J30" s="34"/>
      <c r="K30" s="34"/>
      <c r="L30" s="34"/>
      <c r="M30" s="226">
        <f>ROUND(M27+M28,2)</f>
        <v>0</v>
      </c>
      <c r="N30" s="221"/>
      <c r="O30" s="221"/>
      <c r="P30" s="221"/>
      <c r="Q30" s="34"/>
      <c r="R30" s="35"/>
    </row>
    <row r="31" spans="2:18" s="1" customFormat="1" ht="6.95" customHeight="1">
      <c r="B31" s="33"/>
      <c r="C31" s="34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34"/>
      <c r="R31" s="35"/>
    </row>
    <row r="32" spans="2:18" s="1" customFormat="1" ht="14.45" customHeight="1">
      <c r="B32" s="33"/>
      <c r="C32" s="34"/>
      <c r="D32" s="40" t="s">
        <v>42</v>
      </c>
      <c r="E32" s="40" t="s">
        <v>43</v>
      </c>
      <c r="F32" s="41">
        <v>0.2</v>
      </c>
      <c r="G32" s="116" t="s">
        <v>44</v>
      </c>
      <c r="H32" s="227">
        <f>(SUM(BE98:BE105)+SUM(BE123:BE151))</f>
        <v>0</v>
      </c>
      <c r="I32" s="221"/>
      <c r="J32" s="221"/>
      <c r="K32" s="34"/>
      <c r="L32" s="34"/>
      <c r="M32" s="227">
        <f>ROUND((SUM(BE98:BE105)+SUM(BE123:BE151)), 2)*F32</f>
        <v>0</v>
      </c>
      <c r="N32" s="221"/>
      <c r="O32" s="221"/>
      <c r="P32" s="221"/>
      <c r="Q32" s="34"/>
      <c r="R32" s="35"/>
    </row>
    <row r="33" spans="2:18" s="1" customFormat="1" ht="14.45" customHeight="1">
      <c r="B33" s="33"/>
      <c r="C33" s="34"/>
      <c r="D33" s="34"/>
      <c r="E33" s="40" t="s">
        <v>45</v>
      </c>
      <c r="F33" s="41">
        <v>0.2</v>
      </c>
      <c r="G33" s="116" t="s">
        <v>44</v>
      </c>
      <c r="H33" s="227">
        <f>(SUM(BF98:BF105)+SUM(BF123:BF151))</f>
        <v>0</v>
      </c>
      <c r="I33" s="221"/>
      <c r="J33" s="221"/>
      <c r="K33" s="34"/>
      <c r="L33" s="34"/>
      <c r="M33" s="227">
        <f>ROUND((SUM(BF98:BF105)+SUM(BF123:BF151)), 2)*F33</f>
        <v>0</v>
      </c>
      <c r="N33" s="221"/>
      <c r="O33" s="221"/>
      <c r="P33" s="221"/>
      <c r="Q33" s="34"/>
      <c r="R33" s="35"/>
    </row>
    <row r="34" spans="2:18" s="1" customFormat="1" ht="14.45" hidden="1" customHeight="1">
      <c r="B34" s="33"/>
      <c r="C34" s="34"/>
      <c r="D34" s="34"/>
      <c r="E34" s="40" t="s">
        <v>46</v>
      </c>
      <c r="F34" s="41">
        <v>0.2</v>
      </c>
      <c r="G34" s="116" t="s">
        <v>44</v>
      </c>
      <c r="H34" s="227">
        <f>(SUM(BG98:BG105)+SUM(BG123:BG151))</f>
        <v>0</v>
      </c>
      <c r="I34" s="221"/>
      <c r="J34" s="221"/>
      <c r="K34" s="34"/>
      <c r="L34" s="34"/>
      <c r="M34" s="227">
        <v>0</v>
      </c>
      <c r="N34" s="221"/>
      <c r="O34" s="221"/>
      <c r="P34" s="221"/>
      <c r="Q34" s="34"/>
      <c r="R34" s="35"/>
    </row>
    <row r="35" spans="2:18" s="1" customFormat="1" ht="14.45" hidden="1" customHeight="1">
      <c r="B35" s="33"/>
      <c r="C35" s="34"/>
      <c r="D35" s="34"/>
      <c r="E35" s="40" t="s">
        <v>47</v>
      </c>
      <c r="F35" s="41">
        <v>0.2</v>
      </c>
      <c r="G35" s="116" t="s">
        <v>44</v>
      </c>
      <c r="H35" s="227">
        <f>(SUM(BH98:BH105)+SUM(BH123:BH151))</f>
        <v>0</v>
      </c>
      <c r="I35" s="221"/>
      <c r="J35" s="221"/>
      <c r="K35" s="34"/>
      <c r="L35" s="34"/>
      <c r="M35" s="227">
        <v>0</v>
      </c>
      <c r="N35" s="221"/>
      <c r="O35" s="221"/>
      <c r="P35" s="221"/>
      <c r="Q35" s="34"/>
      <c r="R35" s="35"/>
    </row>
    <row r="36" spans="2:18" s="1" customFormat="1" ht="14.45" hidden="1" customHeight="1">
      <c r="B36" s="33"/>
      <c r="C36" s="34"/>
      <c r="D36" s="34"/>
      <c r="E36" s="40" t="s">
        <v>48</v>
      </c>
      <c r="F36" s="41">
        <v>0</v>
      </c>
      <c r="G36" s="116" t="s">
        <v>44</v>
      </c>
      <c r="H36" s="227">
        <f>(SUM(BI98:BI105)+SUM(BI123:BI151))</f>
        <v>0</v>
      </c>
      <c r="I36" s="221"/>
      <c r="J36" s="221"/>
      <c r="K36" s="34"/>
      <c r="L36" s="34"/>
      <c r="M36" s="227">
        <v>0</v>
      </c>
      <c r="N36" s="221"/>
      <c r="O36" s="221"/>
      <c r="P36" s="221"/>
      <c r="Q36" s="34"/>
      <c r="R36" s="35"/>
    </row>
    <row r="37" spans="2:18" s="1" customFormat="1" ht="6.9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s="1" customFormat="1" ht="25.35" customHeight="1">
      <c r="B38" s="33"/>
      <c r="C38" s="112"/>
      <c r="D38" s="117" t="s">
        <v>49</v>
      </c>
      <c r="E38" s="77"/>
      <c r="F38" s="77"/>
      <c r="G38" s="118" t="s">
        <v>50</v>
      </c>
      <c r="H38" s="119" t="s">
        <v>51</v>
      </c>
      <c r="I38" s="77"/>
      <c r="J38" s="77"/>
      <c r="K38" s="77"/>
      <c r="L38" s="228">
        <f>SUM(M30:M36)</f>
        <v>0</v>
      </c>
      <c r="M38" s="228"/>
      <c r="N38" s="228"/>
      <c r="O38" s="228"/>
      <c r="P38" s="229"/>
      <c r="Q38" s="112"/>
      <c r="R38" s="35"/>
    </row>
    <row r="39" spans="2:18" s="1" customFormat="1" ht="14.45" customHeight="1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s="1" customFormat="1" ht="14.45" customHeight="1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 ht="13.5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ht="13.5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ht="13.5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ht="13.5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ht="13.5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ht="13.5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ht="13.5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ht="13.5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ht="13.5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>
      <c r="B50" s="33"/>
      <c r="C50" s="34"/>
      <c r="D50" s="48" t="s">
        <v>52</v>
      </c>
      <c r="E50" s="49"/>
      <c r="F50" s="49"/>
      <c r="G50" s="49"/>
      <c r="H50" s="50"/>
      <c r="I50" s="34"/>
      <c r="J50" s="48" t="s">
        <v>53</v>
      </c>
      <c r="K50" s="49"/>
      <c r="L50" s="49"/>
      <c r="M50" s="49"/>
      <c r="N50" s="49"/>
      <c r="O50" s="49"/>
      <c r="P50" s="50"/>
      <c r="Q50" s="34"/>
      <c r="R50" s="35"/>
    </row>
    <row r="51" spans="2:18" ht="13.5">
      <c r="B51" s="22"/>
      <c r="C51" s="25"/>
      <c r="D51" s="51"/>
      <c r="E51" s="25"/>
      <c r="F51" s="25"/>
      <c r="G51" s="25"/>
      <c r="H51" s="52"/>
      <c r="I51" s="25"/>
      <c r="J51" s="51"/>
      <c r="K51" s="25"/>
      <c r="L51" s="25"/>
      <c r="M51" s="25"/>
      <c r="N51" s="25"/>
      <c r="O51" s="25"/>
      <c r="P51" s="52"/>
      <c r="Q51" s="25"/>
      <c r="R51" s="23"/>
    </row>
    <row r="52" spans="2:18" ht="13.5">
      <c r="B52" s="22"/>
      <c r="C52" s="25"/>
      <c r="D52" s="51"/>
      <c r="E52" s="25"/>
      <c r="F52" s="25"/>
      <c r="G52" s="25"/>
      <c r="H52" s="52"/>
      <c r="I52" s="25"/>
      <c r="J52" s="51"/>
      <c r="K52" s="25"/>
      <c r="L52" s="25"/>
      <c r="M52" s="25"/>
      <c r="N52" s="25"/>
      <c r="O52" s="25"/>
      <c r="P52" s="52"/>
      <c r="Q52" s="25"/>
      <c r="R52" s="23"/>
    </row>
    <row r="53" spans="2:18" ht="13.5">
      <c r="B53" s="22"/>
      <c r="C53" s="25"/>
      <c r="D53" s="51"/>
      <c r="E53" s="25"/>
      <c r="F53" s="25"/>
      <c r="G53" s="25"/>
      <c r="H53" s="52"/>
      <c r="I53" s="25"/>
      <c r="J53" s="51"/>
      <c r="K53" s="25"/>
      <c r="L53" s="25"/>
      <c r="M53" s="25"/>
      <c r="N53" s="25"/>
      <c r="O53" s="25"/>
      <c r="P53" s="52"/>
      <c r="Q53" s="25"/>
      <c r="R53" s="23"/>
    </row>
    <row r="54" spans="2:18" ht="13.5">
      <c r="B54" s="22"/>
      <c r="C54" s="25"/>
      <c r="D54" s="51"/>
      <c r="E54" s="25"/>
      <c r="F54" s="25"/>
      <c r="G54" s="25"/>
      <c r="H54" s="52"/>
      <c r="I54" s="25"/>
      <c r="J54" s="51"/>
      <c r="K54" s="25"/>
      <c r="L54" s="25"/>
      <c r="M54" s="25"/>
      <c r="N54" s="25"/>
      <c r="O54" s="25"/>
      <c r="P54" s="52"/>
      <c r="Q54" s="25"/>
      <c r="R54" s="23"/>
    </row>
    <row r="55" spans="2:18" ht="13.5">
      <c r="B55" s="22"/>
      <c r="C55" s="25"/>
      <c r="D55" s="51"/>
      <c r="E55" s="25"/>
      <c r="F55" s="25"/>
      <c r="G55" s="25"/>
      <c r="H55" s="52"/>
      <c r="I55" s="25"/>
      <c r="J55" s="51"/>
      <c r="K55" s="25"/>
      <c r="L55" s="25"/>
      <c r="M55" s="25"/>
      <c r="N55" s="25"/>
      <c r="O55" s="25"/>
      <c r="P55" s="52"/>
      <c r="Q55" s="25"/>
      <c r="R55" s="23"/>
    </row>
    <row r="56" spans="2:18" ht="13.5">
      <c r="B56" s="22"/>
      <c r="C56" s="25"/>
      <c r="D56" s="51"/>
      <c r="E56" s="25"/>
      <c r="F56" s="25"/>
      <c r="G56" s="25"/>
      <c r="H56" s="52"/>
      <c r="I56" s="25"/>
      <c r="J56" s="51"/>
      <c r="K56" s="25"/>
      <c r="L56" s="25"/>
      <c r="M56" s="25"/>
      <c r="N56" s="25"/>
      <c r="O56" s="25"/>
      <c r="P56" s="52"/>
      <c r="Q56" s="25"/>
      <c r="R56" s="23"/>
    </row>
    <row r="57" spans="2:18" ht="13.5">
      <c r="B57" s="22"/>
      <c r="C57" s="25"/>
      <c r="D57" s="51"/>
      <c r="E57" s="25"/>
      <c r="F57" s="25"/>
      <c r="G57" s="25"/>
      <c r="H57" s="52"/>
      <c r="I57" s="25"/>
      <c r="J57" s="51"/>
      <c r="K57" s="25"/>
      <c r="L57" s="25"/>
      <c r="M57" s="25"/>
      <c r="N57" s="25"/>
      <c r="O57" s="25"/>
      <c r="P57" s="52"/>
      <c r="Q57" s="25"/>
      <c r="R57" s="23"/>
    </row>
    <row r="58" spans="2:18" ht="13.5">
      <c r="B58" s="22"/>
      <c r="C58" s="25"/>
      <c r="D58" s="51"/>
      <c r="E58" s="25"/>
      <c r="F58" s="25"/>
      <c r="G58" s="25"/>
      <c r="H58" s="52"/>
      <c r="I58" s="25"/>
      <c r="J58" s="51"/>
      <c r="K58" s="25"/>
      <c r="L58" s="25"/>
      <c r="M58" s="25"/>
      <c r="N58" s="25"/>
      <c r="O58" s="25"/>
      <c r="P58" s="52"/>
      <c r="Q58" s="25"/>
      <c r="R58" s="23"/>
    </row>
    <row r="59" spans="2:18" s="1" customFormat="1">
      <c r="B59" s="33"/>
      <c r="C59" s="34"/>
      <c r="D59" s="53" t="s">
        <v>54</v>
      </c>
      <c r="E59" s="54"/>
      <c r="F59" s="54"/>
      <c r="G59" s="55" t="s">
        <v>55</v>
      </c>
      <c r="H59" s="56"/>
      <c r="I59" s="34"/>
      <c r="J59" s="53" t="s">
        <v>54</v>
      </c>
      <c r="K59" s="54"/>
      <c r="L59" s="54"/>
      <c r="M59" s="54"/>
      <c r="N59" s="55" t="s">
        <v>55</v>
      </c>
      <c r="O59" s="54"/>
      <c r="P59" s="56"/>
      <c r="Q59" s="34"/>
      <c r="R59" s="35"/>
    </row>
    <row r="60" spans="2:18" ht="13.5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>
      <c r="B61" s="33"/>
      <c r="C61" s="34"/>
      <c r="D61" s="48" t="s">
        <v>56</v>
      </c>
      <c r="E61" s="49"/>
      <c r="F61" s="49"/>
      <c r="G61" s="49"/>
      <c r="H61" s="50"/>
      <c r="I61" s="34"/>
      <c r="J61" s="48" t="s">
        <v>57</v>
      </c>
      <c r="K61" s="49"/>
      <c r="L61" s="49"/>
      <c r="M61" s="49"/>
      <c r="N61" s="49"/>
      <c r="O61" s="49"/>
      <c r="P61" s="50"/>
      <c r="Q61" s="34"/>
      <c r="R61" s="35"/>
    </row>
    <row r="62" spans="2:18" ht="13.5">
      <c r="B62" s="22"/>
      <c r="C62" s="25"/>
      <c r="D62" s="51"/>
      <c r="E62" s="25"/>
      <c r="F62" s="25"/>
      <c r="G62" s="25"/>
      <c r="H62" s="52"/>
      <c r="I62" s="25"/>
      <c r="J62" s="51"/>
      <c r="K62" s="25"/>
      <c r="L62" s="25"/>
      <c r="M62" s="25"/>
      <c r="N62" s="25"/>
      <c r="O62" s="25"/>
      <c r="P62" s="52"/>
      <c r="Q62" s="25"/>
      <c r="R62" s="23"/>
    </row>
    <row r="63" spans="2:18" ht="13.5">
      <c r="B63" s="22"/>
      <c r="C63" s="25"/>
      <c r="D63" s="51"/>
      <c r="E63" s="25"/>
      <c r="F63" s="25"/>
      <c r="G63" s="25"/>
      <c r="H63" s="52"/>
      <c r="I63" s="25"/>
      <c r="J63" s="51"/>
      <c r="K63" s="25"/>
      <c r="L63" s="25"/>
      <c r="M63" s="25"/>
      <c r="N63" s="25"/>
      <c r="O63" s="25"/>
      <c r="P63" s="52"/>
      <c r="Q63" s="25"/>
      <c r="R63" s="23"/>
    </row>
    <row r="64" spans="2:18" ht="13.5">
      <c r="B64" s="22"/>
      <c r="C64" s="25"/>
      <c r="D64" s="51"/>
      <c r="E64" s="25"/>
      <c r="F64" s="25"/>
      <c r="G64" s="25"/>
      <c r="H64" s="52"/>
      <c r="I64" s="25"/>
      <c r="J64" s="51"/>
      <c r="K64" s="25"/>
      <c r="L64" s="25"/>
      <c r="M64" s="25"/>
      <c r="N64" s="25"/>
      <c r="O64" s="25"/>
      <c r="P64" s="52"/>
      <c r="Q64" s="25"/>
      <c r="R64" s="23"/>
    </row>
    <row r="65" spans="2:21" ht="13.5">
      <c r="B65" s="22"/>
      <c r="C65" s="25"/>
      <c r="D65" s="51"/>
      <c r="E65" s="25"/>
      <c r="F65" s="25"/>
      <c r="G65" s="25"/>
      <c r="H65" s="52"/>
      <c r="I65" s="25"/>
      <c r="J65" s="51"/>
      <c r="K65" s="25"/>
      <c r="L65" s="25"/>
      <c r="M65" s="25"/>
      <c r="N65" s="25"/>
      <c r="O65" s="25"/>
      <c r="P65" s="52"/>
      <c r="Q65" s="25"/>
      <c r="R65" s="23"/>
    </row>
    <row r="66" spans="2:21" ht="13.5">
      <c r="B66" s="22"/>
      <c r="C66" s="25"/>
      <c r="D66" s="51"/>
      <c r="E66" s="25"/>
      <c r="F66" s="25"/>
      <c r="G66" s="25"/>
      <c r="H66" s="52"/>
      <c r="I66" s="25"/>
      <c r="J66" s="51"/>
      <c r="K66" s="25"/>
      <c r="L66" s="25"/>
      <c r="M66" s="25"/>
      <c r="N66" s="25"/>
      <c r="O66" s="25"/>
      <c r="P66" s="52"/>
      <c r="Q66" s="25"/>
      <c r="R66" s="23"/>
    </row>
    <row r="67" spans="2:21" ht="13.5">
      <c r="B67" s="22"/>
      <c r="C67" s="25"/>
      <c r="D67" s="51"/>
      <c r="E67" s="25"/>
      <c r="F67" s="25"/>
      <c r="G67" s="25"/>
      <c r="H67" s="52"/>
      <c r="I67" s="25"/>
      <c r="J67" s="51"/>
      <c r="K67" s="25"/>
      <c r="L67" s="25"/>
      <c r="M67" s="25"/>
      <c r="N67" s="25"/>
      <c r="O67" s="25"/>
      <c r="P67" s="52"/>
      <c r="Q67" s="25"/>
      <c r="R67" s="23"/>
    </row>
    <row r="68" spans="2:21" ht="13.5">
      <c r="B68" s="22"/>
      <c r="C68" s="25"/>
      <c r="D68" s="51"/>
      <c r="E68" s="25"/>
      <c r="F68" s="25"/>
      <c r="G68" s="25"/>
      <c r="H68" s="52"/>
      <c r="I68" s="25"/>
      <c r="J68" s="51"/>
      <c r="K68" s="25"/>
      <c r="L68" s="25"/>
      <c r="M68" s="25"/>
      <c r="N68" s="25"/>
      <c r="O68" s="25"/>
      <c r="P68" s="52"/>
      <c r="Q68" s="25"/>
      <c r="R68" s="23"/>
    </row>
    <row r="69" spans="2:21" ht="13.5">
      <c r="B69" s="22"/>
      <c r="C69" s="25"/>
      <c r="D69" s="51"/>
      <c r="E69" s="25"/>
      <c r="F69" s="25"/>
      <c r="G69" s="25"/>
      <c r="H69" s="52"/>
      <c r="I69" s="25"/>
      <c r="J69" s="51"/>
      <c r="K69" s="25"/>
      <c r="L69" s="25"/>
      <c r="M69" s="25"/>
      <c r="N69" s="25"/>
      <c r="O69" s="25"/>
      <c r="P69" s="52"/>
      <c r="Q69" s="25"/>
      <c r="R69" s="23"/>
    </row>
    <row r="70" spans="2:21" s="1" customFormat="1">
      <c r="B70" s="33"/>
      <c r="C70" s="34"/>
      <c r="D70" s="53" t="s">
        <v>54</v>
      </c>
      <c r="E70" s="54"/>
      <c r="F70" s="54"/>
      <c r="G70" s="55" t="s">
        <v>55</v>
      </c>
      <c r="H70" s="56"/>
      <c r="I70" s="34"/>
      <c r="J70" s="53" t="s">
        <v>54</v>
      </c>
      <c r="K70" s="54"/>
      <c r="L70" s="54"/>
      <c r="M70" s="54"/>
      <c r="N70" s="55" t="s">
        <v>55</v>
      </c>
      <c r="O70" s="54"/>
      <c r="P70" s="56"/>
      <c r="Q70" s="34"/>
      <c r="R70" s="35"/>
    </row>
    <row r="71" spans="2:21" s="1" customFormat="1" ht="14.4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21" s="1" customFormat="1" ht="6.95" customHeight="1">
      <c r="B75" s="120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2"/>
    </row>
    <row r="76" spans="2:21" s="1" customFormat="1" ht="36.950000000000003" customHeight="1">
      <c r="B76" s="33"/>
      <c r="C76" s="174" t="s">
        <v>106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35"/>
      <c r="T76" s="123"/>
      <c r="U76" s="123"/>
    </row>
    <row r="77" spans="2:21" s="1" customFormat="1" ht="6.95" customHeight="1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  <c r="T77" s="123"/>
      <c r="U77" s="123"/>
    </row>
    <row r="78" spans="2:21" s="1" customFormat="1" ht="30" customHeight="1">
      <c r="B78" s="33"/>
      <c r="C78" s="29" t="s">
        <v>19</v>
      </c>
      <c r="D78" s="34"/>
      <c r="E78" s="34"/>
      <c r="F78" s="219" t="str">
        <f>F6</f>
        <v>Obnova atletickej trate pri ZŠ Za vodou Stará Ľubovňa</v>
      </c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34"/>
      <c r="R78" s="35"/>
      <c r="T78" s="123"/>
      <c r="U78" s="123"/>
    </row>
    <row r="79" spans="2:21" s="1" customFormat="1" ht="36.950000000000003" customHeight="1">
      <c r="B79" s="33"/>
      <c r="C79" s="67" t="s">
        <v>103</v>
      </c>
      <c r="D79" s="34"/>
      <c r="E79" s="34"/>
      <c r="F79" s="194" t="str">
        <f>F7</f>
        <v>01 - Obnova atletickej trate</v>
      </c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34"/>
      <c r="R79" s="35"/>
      <c r="T79" s="123"/>
      <c r="U79" s="123"/>
    </row>
    <row r="80" spans="2:21" s="1" customFormat="1" ht="6.95" customHeight="1"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  <c r="T80" s="123"/>
      <c r="U80" s="123"/>
    </row>
    <row r="81" spans="2:47" s="1" customFormat="1" ht="18" customHeight="1">
      <c r="B81" s="33"/>
      <c r="C81" s="29" t="s">
        <v>24</v>
      </c>
      <c r="D81" s="34"/>
      <c r="E81" s="34"/>
      <c r="F81" s="27" t="str">
        <f>F9</f>
        <v>Stará Ľubovňa</v>
      </c>
      <c r="G81" s="34"/>
      <c r="H81" s="34"/>
      <c r="I81" s="34"/>
      <c r="J81" s="34"/>
      <c r="K81" s="29" t="s">
        <v>26</v>
      </c>
      <c r="L81" s="34"/>
      <c r="M81" s="223">
        <f>IF(O9="","",O9)</f>
        <v>43689</v>
      </c>
      <c r="N81" s="223"/>
      <c r="O81" s="223"/>
      <c r="P81" s="223"/>
      <c r="Q81" s="34"/>
      <c r="R81" s="35"/>
      <c r="T81" s="123"/>
      <c r="U81" s="123"/>
    </row>
    <row r="82" spans="2:47" s="1" customFormat="1" ht="6.95" customHeight="1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  <c r="T82" s="123"/>
      <c r="U82" s="123"/>
    </row>
    <row r="83" spans="2:47" s="1" customFormat="1">
      <c r="B83" s="33"/>
      <c r="C83" s="29" t="s">
        <v>27</v>
      </c>
      <c r="D83" s="34"/>
      <c r="E83" s="34"/>
      <c r="F83" s="27" t="str">
        <f>E12</f>
        <v>Mesto Stará Ľubovňa</v>
      </c>
      <c r="G83" s="34"/>
      <c r="H83" s="34"/>
      <c r="I83" s="34"/>
      <c r="J83" s="34"/>
      <c r="K83" s="29" t="s">
        <v>33</v>
      </c>
      <c r="L83" s="34"/>
      <c r="M83" s="178" t="str">
        <f>E18</f>
        <v>Ing. Vladislav Slosarčik</v>
      </c>
      <c r="N83" s="178"/>
      <c r="O83" s="178"/>
      <c r="P83" s="178"/>
      <c r="Q83" s="178"/>
      <c r="R83" s="35"/>
      <c r="T83" s="123"/>
      <c r="U83" s="123"/>
    </row>
    <row r="84" spans="2:47" s="1" customFormat="1" ht="14.45" customHeight="1">
      <c r="B84" s="33"/>
      <c r="C84" s="29" t="s">
        <v>31</v>
      </c>
      <c r="D84" s="34"/>
      <c r="E84" s="34"/>
      <c r="F84" s="27" t="str">
        <f>IF(E15="","",E15)</f>
        <v>Vyplň údaj</v>
      </c>
      <c r="G84" s="34"/>
      <c r="H84" s="34"/>
      <c r="I84" s="34"/>
      <c r="J84" s="34"/>
      <c r="K84" s="29" t="s">
        <v>36</v>
      </c>
      <c r="L84" s="34"/>
      <c r="M84" s="178" t="str">
        <f>E21</f>
        <v xml:space="preserve"> </v>
      </c>
      <c r="N84" s="178"/>
      <c r="O84" s="178"/>
      <c r="P84" s="178"/>
      <c r="Q84" s="178"/>
      <c r="R84" s="35"/>
      <c r="T84" s="123"/>
      <c r="U84" s="123"/>
    </row>
    <row r="85" spans="2:47" s="1" customFormat="1" ht="10.35" customHeight="1"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  <c r="T85" s="123"/>
      <c r="U85" s="123"/>
    </row>
    <row r="86" spans="2:47" s="1" customFormat="1" ht="29.25" customHeight="1">
      <c r="B86" s="33"/>
      <c r="C86" s="230" t="s">
        <v>107</v>
      </c>
      <c r="D86" s="231"/>
      <c r="E86" s="231"/>
      <c r="F86" s="231"/>
      <c r="G86" s="231"/>
      <c r="H86" s="112"/>
      <c r="I86" s="112"/>
      <c r="J86" s="112"/>
      <c r="K86" s="112"/>
      <c r="L86" s="112"/>
      <c r="M86" s="112"/>
      <c r="N86" s="230" t="s">
        <v>108</v>
      </c>
      <c r="O86" s="231"/>
      <c r="P86" s="231"/>
      <c r="Q86" s="231"/>
      <c r="R86" s="35"/>
      <c r="T86" s="123"/>
      <c r="U86" s="123"/>
    </row>
    <row r="87" spans="2:47" s="1" customFormat="1" ht="10.35" customHeight="1"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  <c r="T87" s="123"/>
      <c r="U87" s="123"/>
    </row>
    <row r="88" spans="2:47" s="1" customFormat="1" ht="29.25" customHeight="1">
      <c r="B88" s="33"/>
      <c r="C88" s="124" t="s">
        <v>109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215">
        <f>N123</f>
        <v>0</v>
      </c>
      <c r="O88" s="232"/>
      <c r="P88" s="232"/>
      <c r="Q88" s="232"/>
      <c r="R88" s="35"/>
      <c r="T88" s="123"/>
      <c r="U88" s="123"/>
      <c r="AU88" s="18" t="s">
        <v>110</v>
      </c>
    </row>
    <row r="89" spans="2:47" s="6" customFormat="1" ht="24.95" customHeight="1">
      <c r="B89" s="125"/>
      <c r="C89" s="126"/>
      <c r="D89" s="127" t="s">
        <v>111</v>
      </c>
      <c r="E89" s="126"/>
      <c r="F89" s="126"/>
      <c r="G89" s="126"/>
      <c r="H89" s="126"/>
      <c r="I89" s="126"/>
      <c r="J89" s="126"/>
      <c r="K89" s="126"/>
      <c r="L89" s="126"/>
      <c r="M89" s="126"/>
      <c r="N89" s="233">
        <f>N124</f>
        <v>0</v>
      </c>
      <c r="O89" s="234"/>
      <c r="P89" s="234"/>
      <c r="Q89" s="234"/>
      <c r="R89" s="128"/>
      <c r="T89" s="129"/>
      <c r="U89" s="129"/>
    </row>
    <row r="90" spans="2:47" s="7" customFormat="1" ht="19.899999999999999" customHeight="1">
      <c r="B90" s="130"/>
      <c r="C90" s="131"/>
      <c r="D90" s="100" t="s">
        <v>112</v>
      </c>
      <c r="E90" s="131"/>
      <c r="F90" s="131"/>
      <c r="G90" s="131"/>
      <c r="H90" s="131"/>
      <c r="I90" s="131"/>
      <c r="J90" s="131"/>
      <c r="K90" s="131"/>
      <c r="L90" s="131"/>
      <c r="M90" s="131"/>
      <c r="N90" s="211">
        <f>N125</f>
        <v>0</v>
      </c>
      <c r="O90" s="235"/>
      <c r="P90" s="235"/>
      <c r="Q90" s="235"/>
      <c r="R90" s="132"/>
      <c r="T90" s="133"/>
      <c r="U90" s="133"/>
    </row>
    <row r="91" spans="2:47" s="7" customFormat="1" ht="19.899999999999999" customHeight="1">
      <c r="B91" s="130"/>
      <c r="C91" s="131"/>
      <c r="D91" s="100" t="s">
        <v>113</v>
      </c>
      <c r="E91" s="131"/>
      <c r="F91" s="131"/>
      <c r="G91" s="131"/>
      <c r="H91" s="131"/>
      <c r="I91" s="131"/>
      <c r="J91" s="131"/>
      <c r="K91" s="131"/>
      <c r="L91" s="131"/>
      <c r="M91" s="131"/>
      <c r="N91" s="211">
        <f>N136</f>
        <v>0</v>
      </c>
      <c r="O91" s="235"/>
      <c r="P91" s="235"/>
      <c r="Q91" s="235"/>
      <c r="R91" s="132"/>
      <c r="T91" s="133"/>
      <c r="U91" s="133"/>
    </row>
    <row r="92" spans="2:47" s="7" customFormat="1" ht="19.899999999999999" customHeight="1">
      <c r="B92" s="130"/>
      <c r="C92" s="131"/>
      <c r="D92" s="100" t="s">
        <v>114</v>
      </c>
      <c r="E92" s="131"/>
      <c r="F92" s="131"/>
      <c r="G92" s="131"/>
      <c r="H92" s="131"/>
      <c r="I92" s="131"/>
      <c r="J92" s="131"/>
      <c r="K92" s="131"/>
      <c r="L92" s="131"/>
      <c r="M92" s="131"/>
      <c r="N92" s="211">
        <f>N140</f>
        <v>0</v>
      </c>
      <c r="O92" s="235"/>
      <c r="P92" s="235"/>
      <c r="Q92" s="235"/>
      <c r="R92" s="132"/>
      <c r="T92" s="133"/>
      <c r="U92" s="133"/>
    </row>
    <row r="93" spans="2:47" s="7" customFormat="1" ht="19.899999999999999" customHeight="1">
      <c r="B93" s="130"/>
      <c r="C93" s="131"/>
      <c r="D93" s="100" t="s">
        <v>115</v>
      </c>
      <c r="E93" s="131"/>
      <c r="F93" s="131"/>
      <c r="G93" s="131"/>
      <c r="H93" s="131"/>
      <c r="I93" s="131"/>
      <c r="J93" s="131"/>
      <c r="K93" s="131"/>
      <c r="L93" s="131"/>
      <c r="M93" s="131"/>
      <c r="N93" s="211">
        <f>N144</f>
        <v>0</v>
      </c>
      <c r="O93" s="235"/>
      <c r="P93" s="235"/>
      <c r="Q93" s="235"/>
      <c r="R93" s="132"/>
      <c r="T93" s="133"/>
      <c r="U93" s="133"/>
    </row>
    <row r="94" spans="2:47" s="7" customFormat="1" ht="19.899999999999999" customHeight="1">
      <c r="B94" s="130"/>
      <c r="C94" s="131"/>
      <c r="D94" s="100" t="s">
        <v>116</v>
      </c>
      <c r="E94" s="131"/>
      <c r="F94" s="131"/>
      <c r="G94" s="131"/>
      <c r="H94" s="131"/>
      <c r="I94" s="131"/>
      <c r="J94" s="131"/>
      <c r="K94" s="131"/>
      <c r="L94" s="131"/>
      <c r="M94" s="131"/>
      <c r="N94" s="211">
        <f>N147</f>
        <v>0</v>
      </c>
      <c r="O94" s="235"/>
      <c r="P94" s="235"/>
      <c r="Q94" s="235"/>
      <c r="R94" s="132"/>
      <c r="T94" s="133"/>
      <c r="U94" s="133"/>
    </row>
    <row r="95" spans="2:47" s="6" customFormat="1" ht="24.95" customHeight="1">
      <c r="B95" s="125"/>
      <c r="C95" s="126"/>
      <c r="D95" s="127" t="s">
        <v>117</v>
      </c>
      <c r="E95" s="126"/>
      <c r="F95" s="126"/>
      <c r="G95" s="126"/>
      <c r="H95" s="126"/>
      <c r="I95" s="126"/>
      <c r="J95" s="126"/>
      <c r="K95" s="126"/>
      <c r="L95" s="126"/>
      <c r="M95" s="126"/>
      <c r="N95" s="233">
        <f>N149</f>
        <v>0</v>
      </c>
      <c r="O95" s="234"/>
      <c r="P95" s="234"/>
      <c r="Q95" s="234"/>
      <c r="R95" s="128"/>
      <c r="T95" s="129"/>
      <c r="U95" s="129"/>
    </row>
    <row r="96" spans="2:47" s="7" customFormat="1" ht="19.899999999999999" customHeight="1">
      <c r="B96" s="130"/>
      <c r="C96" s="131"/>
      <c r="D96" s="100" t="s">
        <v>118</v>
      </c>
      <c r="E96" s="131"/>
      <c r="F96" s="131"/>
      <c r="G96" s="131"/>
      <c r="H96" s="131"/>
      <c r="I96" s="131"/>
      <c r="J96" s="131"/>
      <c r="K96" s="131"/>
      <c r="L96" s="131"/>
      <c r="M96" s="131"/>
      <c r="N96" s="211">
        <f>N150</f>
        <v>0</v>
      </c>
      <c r="O96" s="235"/>
      <c r="P96" s="235"/>
      <c r="Q96" s="235"/>
      <c r="R96" s="132"/>
      <c r="T96" s="133"/>
      <c r="U96" s="133"/>
    </row>
    <row r="97" spans="2:65" s="1" customFormat="1" ht="21.75" customHeight="1"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5"/>
      <c r="T97" s="123"/>
      <c r="U97" s="123"/>
    </row>
    <row r="98" spans="2:65" s="1" customFormat="1" ht="29.25" customHeight="1">
      <c r="B98" s="33"/>
      <c r="C98" s="124" t="s">
        <v>119</v>
      </c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232">
        <f>ROUND(N99+N100+N101+N102+N103+N104,2)</f>
        <v>0</v>
      </c>
      <c r="O98" s="236"/>
      <c r="P98" s="236"/>
      <c r="Q98" s="236"/>
      <c r="R98" s="35"/>
      <c r="T98" s="134"/>
      <c r="U98" s="135" t="s">
        <v>42</v>
      </c>
    </row>
    <row r="99" spans="2:65" s="1" customFormat="1" ht="18" customHeight="1">
      <c r="B99" s="33"/>
      <c r="C99" s="34"/>
      <c r="D99" s="212" t="s">
        <v>120</v>
      </c>
      <c r="E99" s="213"/>
      <c r="F99" s="213"/>
      <c r="G99" s="213"/>
      <c r="H99" s="213"/>
      <c r="I99" s="34"/>
      <c r="J99" s="34"/>
      <c r="K99" s="34"/>
      <c r="L99" s="34"/>
      <c r="M99" s="34"/>
      <c r="N99" s="210">
        <f>ROUND(N88*T99,2)</f>
        <v>0</v>
      </c>
      <c r="O99" s="211"/>
      <c r="P99" s="211"/>
      <c r="Q99" s="211"/>
      <c r="R99" s="35"/>
      <c r="S99" s="136"/>
      <c r="T99" s="137"/>
      <c r="U99" s="138" t="s">
        <v>45</v>
      </c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9" t="s">
        <v>121</v>
      </c>
      <c r="AZ99" s="136"/>
      <c r="BA99" s="136"/>
      <c r="BB99" s="136"/>
      <c r="BC99" s="136"/>
      <c r="BD99" s="136"/>
      <c r="BE99" s="140">
        <f t="shared" ref="BE99:BE104" si="0">IF(U99="základná",N99,0)</f>
        <v>0</v>
      </c>
      <c r="BF99" s="140">
        <f t="shared" ref="BF99:BF104" si="1">IF(U99="znížená",N99,0)</f>
        <v>0</v>
      </c>
      <c r="BG99" s="140">
        <f t="shared" ref="BG99:BG104" si="2">IF(U99="zákl. prenesená",N99,0)</f>
        <v>0</v>
      </c>
      <c r="BH99" s="140">
        <f t="shared" ref="BH99:BH104" si="3">IF(U99="zníž. prenesená",N99,0)</f>
        <v>0</v>
      </c>
      <c r="BI99" s="140">
        <f t="shared" ref="BI99:BI104" si="4">IF(U99="nulová",N99,0)</f>
        <v>0</v>
      </c>
      <c r="BJ99" s="139" t="s">
        <v>122</v>
      </c>
      <c r="BK99" s="136"/>
      <c r="BL99" s="136"/>
      <c r="BM99" s="136"/>
    </row>
    <row r="100" spans="2:65" s="1" customFormat="1" ht="18" customHeight="1">
      <c r="B100" s="33"/>
      <c r="C100" s="34"/>
      <c r="D100" s="212" t="s">
        <v>123</v>
      </c>
      <c r="E100" s="213"/>
      <c r="F100" s="213"/>
      <c r="G100" s="213"/>
      <c r="H100" s="213"/>
      <c r="I100" s="34"/>
      <c r="J100" s="34"/>
      <c r="K100" s="34"/>
      <c r="L100" s="34"/>
      <c r="M100" s="34"/>
      <c r="N100" s="210">
        <f>ROUND(N88*T100,2)</f>
        <v>0</v>
      </c>
      <c r="O100" s="211"/>
      <c r="P100" s="211"/>
      <c r="Q100" s="211"/>
      <c r="R100" s="35"/>
      <c r="S100" s="136"/>
      <c r="T100" s="137"/>
      <c r="U100" s="138" t="s">
        <v>45</v>
      </c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6"/>
      <c r="AW100" s="136"/>
      <c r="AX100" s="136"/>
      <c r="AY100" s="139" t="s">
        <v>121</v>
      </c>
      <c r="AZ100" s="136"/>
      <c r="BA100" s="136"/>
      <c r="BB100" s="136"/>
      <c r="BC100" s="136"/>
      <c r="BD100" s="136"/>
      <c r="BE100" s="140">
        <f t="shared" si="0"/>
        <v>0</v>
      </c>
      <c r="BF100" s="140">
        <f t="shared" si="1"/>
        <v>0</v>
      </c>
      <c r="BG100" s="140">
        <f t="shared" si="2"/>
        <v>0</v>
      </c>
      <c r="BH100" s="140">
        <f t="shared" si="3"/>
        <v>0</v>
      </c>
      <c r="BI100" s="140">
        <f t="shared" si="4"/>
        <v>0</v>
      </c>
      <c r="BJ100" s="139" t="s">
        <v>122</v>
      </c>
      <c r="BK100" s="136"/>
      <c r="BL100" s="136"/>
      <c r="BM100" s="136"/>
    </row>
    <row r="101" spans="2:65" s="1" customFormat="1" ht="18" customHeight="1">
      <c r="B101" s="33"/>
      <c r="C101" s="34"/>
      <c r="D101" s="212" t="s">
        <v>124</v>
      </c>
      <c r="E101" s="213"/>
      <c r="F101" s="213"/>
      <c r="G101" s="213"/>
      <c r="H101" s="213"/>
      <c r="I101" s="34"/>
      <c r="J101" s="34"/>
      <c r="K101" s="34"/>
      <c r="L101" s="34"/>
      <c r="M101" s="34"/>
      <c r="N101" s="210">
        <f>ROUND(N88*T101,2)</f>
        <v>0</v>
      </c>
      <c r="O101" s="211"/>
      <c r="P101" s="211"/>
      <c r="Q101" s="211"/>
      <c r="R101" s="35"/>
      <c r="S101" s="136"/>
      <c r="T101" s="137"/>
      <c r="U101" s="138" t="s">
        <v>45</v>
      </c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36"/>
      <c r="AW101" s="136"/>
      <c r="AX101" s="136"/>
      <c r="AY101" s="139" t="s">
        <v>121</v>
      </c>
      <c r="AZ101" s="136"/>
      <c r="BA101" s="136"/>
      <c r="BB101" s="136"/>
      <c r="BC101" s="136"/>
      <c r="BD101" s="136"/>
      <c r="BE101" s="140">
        <f t="shared" si="0"/>
        <v>0</v>
      </c>
      <c r="BF101" s="140">
        <f t="shared" si="1"/>
        <v>0</v>
      </c>
      <c r="BG101" s="140">
        <f t="shared" si="2"/>
        <v>0</v>
      </c>
      <c r="BH101" s="140">
        <f t="shared" si="3"/>
        <v>0</v>
      </c>
      <c r="BI101" s="140">
        <f t="shared" si="4"/>
        <v>0</v>
      </c>
      <c r="BJ101" s="139" t="s">
        <v>122</v>
      </c>
      <c r="BK101" s="136"/>
      <c r="BL101" s="136"/>
      <c r="BM101" s="136"/>
    </row>
    <row r="102" spans="2:65" s="1" customFormat="1" ht="18" customHeight="1">
      <c r="B102" s="33"/>
      <c r="C102" s="34"/>
      <c r="D102" s="212" t="s">
        <v>125</v>
      </c>
      <c r="E102" s="213"/>
      <c r="F102" s="213"/>
      <c r="G102" s="213"/>
      <c r="H102" s="213"/>
      <c r="I102" s="34"/>
      <c r="J102" s="34"/>
      <c r="K102" s="34"/>
      <c r="L102" s="34"/>
      <c r="M102" s="34"/>
      <c r="N102" s="210">
        <f>ROUND(N88*T102,2)</f>
        <v>0</v>
      </c>
      <c r="O102" s="211"/>
      <c r="P102" s="211"/>
      <c r="Q102" s="211"/>
      <c r="R102" s="35"/>
      <c r="S102" s="136"/>
      <c r="T102" s="137"/>
      <c r="U102" s="138" t="s">
        <v>45</v>
      </c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9" t="s">
        <v>121</v>
      </c>
      <c r="AZ102" s="136"/>
      <c r="BA102" s="136"/>
      <c r="BB102" s="136"/>
      <c r="BC102" s="136"/>
      <c r="BD102" s="136"/>
      <c r="BE102" s="140">
        <f t="shared" si="0"/>
        <v>0</v>
      </c>
      <c r="BF102" s="140">
        <f t="shared" si="1"/>
        <v>0</v>
      </c>
      <c r="BG102" s="140">
        <f t="shared" si="2"/>
        <v>0</v>
      </c>
      <c r="BH102" s="140">
        <f t="shared" si="3"/>
        <v>0</v>
      </c>
      <c r="BI102" s="140">
        <f t="shared" si="4"/>
        <v>0</v>
      </c>
      <c r="BJ102" s="139" t="s">
        <v>122</v>
      </c>
      <c r="BK102" s="136"/>
      <c r="BL102" s="136"/>
      <c r="BM102" s="136"/>
    </row>
    <row r="103" spans="2:65" s="1" customFormat="1" ht="18" customHeight="1">
      <c r="B103" s="33"/>
      <c r="C103" s="34"/>
      <c r="D103" s="212" t="s">
        <v>126</v>
      </c>
      <c r="E103" s="213"/>
      <c r="F103" s="213"/>
      <c r="G103" s="213"/>
      <c r="H103" s="213"/>
      <c r="I103" s="34"/>
      <c r="J103" s="34"/>
      <c r="K103" s="34"/>
      <c r="L103" s="34"/>
      <c r="M103" s="34"/>
      <c r="N103" s="210">
        <f>ROUND(N88*T103,2)</f>
        <v>0</v>
      </c>
      <c r="O103" s="211"/>
      <c r="P103" s="211"/>
      <c r="Q103" s="211"/>
      <c r="R103" s="35"/>
      <c r="S103" s="136"/>
      <c r="T103" s="137"/>
      <c r="U103" s="138" t="s">
        <v>45</v>
      </c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9" t="s">
        <v>121</v>
      </c>
      <c r="AZ103" s="136"/>
      <c r="BA103" s="136"/>
      <c r="BB103" s="136"/>
      <c r="BC103" s="136"/>
      <c r="BD103" s="136"/>
      <c r="BE103" s="140">
        <f t="shared" si="0"/>
        <v>0</v>
      </c>
      <c r="BF103" s="140">
        <f t="shared" si="1"/>
        <v>0</v>
      </c>
      <c r="BG103" s="140">
        <f t="shared" si="2"/>
        <v>0</v>
      </c>
      <c r="BH103" s="140">
        <f t="shared" si="3"/>
        <v>0</v>
      </c>
      <c r="BI103" s="140">
        <f t="shared" si="4"/>
        <v>0</v>
      </c>
      <c r="BJ103" s="139" t="s">
        <v>122</v>
      </c>
      <c r="BK103" s="136"/>
      <c r="BL103" s="136"/>
      <c r="BM103" s="136"/>
    </row>
    <row r="104" spans="2:65" s="1" customFormat="1" ht="18" customHeight="1">
      <c r="B104" s="33"/>
      <c r="C104" s="34"/>
      <c r="D104" s="100" t="s">
        <v>127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210">
        <f>ROUND(N88*T104,2)</f>
        <v>0</v>
      </c>
      <c r="O104" s="211"/>
      <c r="P104" s="211"/>
      <c r="Q104" s="211"/>
      <c r="R104" s="35"/>
      <c r="S104" s="136"/>
      <c r="T104" s="141"/>
      <c r="U104" s="142" t="s">
        <v>45</v>
      </c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9" t="s">
        <v>128</v>
      </c>
      <c r="AZ104" s="136"/>
      <c r="BA104" s="136"/>
      <c r="BB104" s="136"/>
      <c r="BC104" s="136"/>
      <c r="BD104" s="136"/>
      <c r="BE104" s="140">
        <f t="shared" si="0"/>
        <v>0</v>
      </c>
      <c r="BF104" s="140">
        <f t="shared" si="1"/>
        <v>0</v>
      </c>
      <c r="BG104" s="140">
        <f t="shared" si="2"/>
        <v>0</v>
      </c>
      <c r="BH104" s="140">
        <f t="shared" si="3"/>
        <v>0</v>
      </c>
      <c r="BI104" s="140">
        <f t="shared" si="4"/>
        <v>0</v>
      </c>
      <c r="BJ104" s="139" t="s">
        <v>122</v>
      </c>
      <c r="BK104" s="136"/>
      <c r="BL104" s="136"/>
      <c r="BM104" s="136"/>
    </row>
    <row r="105" spans="2:65" s="1" customFormat="1" ht="13.5">
      <c r="B105" s="33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5"/>
      <c r="T105" s="123"/>
      <c r="U105" s="123"/>
    </row>
    <row r="106" spans="2:65" s="1" customFormat="1" ht="29.25" customHeight="1">
      <c r="B106" s="33"/>
      <c r="C106" s="111" t="s">
        <v>96</v>
      </c>
      <c r="D106" s="112"/>
      <c r="E106" s="112"/>
      <c r="F106" s="112"/>
      <c r="G106" s="112"/>
      <c r="H106" s="112"/>
      <c r="I106" s="112"/>
      <c r="J106" s="112"/>
      <c r="K106" s="112"/>
      <c r="L106" s="216">
        <f>ROUND(SUM(N88+N98),2)</f>
        <v>0</v>
      </c>
      <c r="M106" s="216"/>
      <c r="N106" s="216"/>
      <c r="O106" s="216"/>
      <c r="P106" s="216"/>
      <c r="Q106" s="216"/>
      <c r="R106" s="35"/>
      <c r="T106" s="123"/>
      <c r="U106" s="123"/>
    </row>
    <row r="107" spans="2:65" s="1" customFormat="1" ht="6.95" customHeight="1"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9"/>
      <c r="T107" s="123"/>
      <c r="U107" s="123"/>
    </row>
    <row r="111" spans="2:65" s="1" customFormat="1" ht="6.95" customHeight="1"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2"/>
    </row>
    <row r="112" spans="2:65" s="1" customFormat="1" ht="36.950000000000003" customHeight="1">
      <c r="B112" s="33"/>
      <c r="C112" s="174" t="s">
        <v>129</v>
      </c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35"/>
    </row>
    <row r="113" spans="2:65" s="1" customFormat="1" ht="6.95" customHeight="1"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5"/>
    </row>
    <row r="114" spans="2:65" s="1" customFormat="1" ht="30" customHeight="1">
      <c r="B114" s="33"/>
      <c r="C114" s="29" t="s">
        <v>19</v>
      </c>
      <c r="D114" s="34"/>
      <c r="E114" s="34"/>
      <c r="F114" s="219" t="str">
        <f>F6</f>
        <v>Obnova atletickej trate pri ZŠ Za vodou Stará Ľubovňa</v>
      </c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34"/>
      <c r="R114" s="35"/>
    </row>
    <row r="115" spans="2:65" s="1" customFormat="1" ht="36.950000000000003" customHeight="1">
      <c r="B115" s="33"/>
      <c r="C115" s="67" t="s">
        <v>103</v>
      </c>
      <c r="D115" s="34"/>
      <c r="E115" s="34"/>
      <c r="F115" s="194" t="str">
        <f>F7</f>
        <v>01 - Obnova atletickej trate</v>
      </c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34"/>
      <c r="R115" s="35"/>
    </row>
    <row r="116" spans="2:65" s="1" customFormat="1" ht="6.95" customHeight="1"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5"/>
    </row>
    <row r="117" spans="2:65" s="1" customFormat="1" ht="18" customHeight="1">
      <c r="B117" s="33"/>
      <c r="C117" s="29" t="s">
        <v>24</v>
      </c>
      <c r="D117" s="34"/>
      <c r="E117" s="34"/>
      <c r="F117" s="27" t="str">
        <f>F9</f>
        <v>Stará Ľubovňa</v>
      </c>
      <c r="G117" s="34"/>
      <c r="H117" s="34"/>
      <c r="I117" s="34"/>
      <c r="J117" s="34"/>
      <c r="K117" s="29" t="s">
        <v>26</v>
      </c>
      <c r="L117" s="34"/>
      <c r="M117" s="223">
        <f>IF(O9="","",O9)</f>
        <v>43689</v>
      </c>
      <c r="N117" s="223"/>
      <c r="O117" s="223"/>
      <c r="P117" s="223"/>
      <c r="Q117" s="34"/>
      <c r="R117" s="35"/>
    </row>
    <row r="118" spans="2:65" s="1" customFormat="1" ht="6.95" customHeight="1"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5"/>
    </row>
    <row r="119" spans="2:65" s="1" customFormat="1">
      <c r="B119" s="33"/>
      <c r="C119" s="29" t="s">
        <v>27</v>
      </c>
      <c r="D119" s="34"/>
      <c r="E119" s="34"/>
      <c r="F119" s="27" t="str">
        <f>E12</f>
        <v>Mesto Stará Ľubovňa</v>
      </c>
      <c r="G119" s="34"/>
      <c r="H119" s="34"/>
      <c r="I119" s="34"/>
      <c r="J119" s="34"/>
      <c r="K119" s="29" t="s">
        <v>33</v>
      </c>
      <c r="L119" s="34"/>
      <c r="M119" s="178" t="str">
        <f>E18</f>
        <v>Ing. Vladislav Slosarčik</v>
      </c>
      <c r="N119" s="178"/>
      <c r="O119" s="178"/>
      <c r="P119" s="178"/>
      <c r="Q119" s="178"/>
      <c r="R119" s="35"/>
    </row>
    <row r="120" spans="2:65" s="1" customFormat="1" ht="14.45" customHeight="1">
      <c r="B120" s="33"/>
      <c r="C120" s="29" t="s">
        <v>31</v>
      </c>
      <c r="D120" s="34"/>
      <c r="E120" s="34"/>
      <c r="F120" s="27" t="str">
        <f>IF(E15="","",E15)</f>
        <v>Vyplň údaj</v>
      </c>
      <c r="G120" s="34"/>
      <c r="H120" s="34"/>
      <c r="I120" s="34"/>
      <c r="J120" s="34"/>
      <c r="K120" s="29" t="s">
        <v>36</v>
      </c>
      <c r="L120" s="34"/>
      <c r="M120" s="178" t="str">
        <f>E21</f>
        <v xml:space="preserve"> </v>
      </c>
      <c r="N120" s="178"/>
      <c r="O120" s="178"/>
      <c r="P120" s="178"/>
      <c r="Q120" s="178"/>
      <c r="R120" s="35"/>
    </row>
    <row r="121" spans="2:65" s="1" customFormat="1" ht="10.35" customHeight="1"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5"/>
    </row>
    <row r="122" spans="2:65" s="8" customFormat="1" ht="29.25" customHeight="1">
      <c r="B122" s="143"/>
      <c r="C122" s="144" t="s">
        <v>130</v>
      </c>
      <c r="D122" s="145" t="s">
        <v>131</v>
      </c>
      <c r="E122" s="145" t="s">
        <v>60</v>
      </c>
      <c r="F122" s="237" t="s">
        <v>132</v>
      </c>
      <c r="G122" s="237"/>
      <c r="H122" s="237"/>
      <c r="I122" s="237"/>
      <c r="J122" s="145" t="s">
        <v>133</v>
      </c>
      <c r="K122" s="145" t="s">
        <v>134</v>
      </c>
      <c r="L122" s="237" t="s">
        <v>135</v>
      </c>
      <c r="M122" s="237"/>
      <c r="N122" s="237" t="s">
        <v>108</v>
      </c>
      <c r="O122" s="237"/>
      <c r="P122" s="237"/>
      <c r="Q122" s="238"/>
      <c r="R122" s="146"/>
      <c r="T122" s="78" t="s">
        <v>136</v>
      </c>
      <c r="U122" s="79" t="s">
        <v>42</v>
      </c>
      <c r="V122" s="79" t="s">
        <v>137</v>
      </c>
      <c r="W122" s="79" t="s">
        <v>138</v>
      </c>
      <c r="X122" s="79" t="s">
        <v>139</v>
      </c>
      <c r="Y122" s="79" t="s">
        <v>140</v>
      </c>
      <c r="Z122" s="79" t="s">
        <v>141</v>
      </c>
      <c r="AA122" s="80" t="s">
        <v>142</v>
      </c>
    </row>
    <row r="123" spans="2:65" s="1" customFormat="1" ht="29.25" customHeight="1">
      <c r="B123" s="33"/>
      <c r="C123" s="82" t="s">
        <v>105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247">
        <f>BK123</f>
        <v>0</v>
      </c>
      <c r="O123" s="248"/>
      <c r="P123" s="248"/>
      <c r="Q123" s="248"/>
      <c r="R123" s="35"/>
      <c r="T123" s="81"/>
      <c r="U123" s="49"/>
      <c r="V123" s="49"/>
      <c r="W123" s="147">
        <f>W124+W149+W152</f>
        <v>0</v>
      </c>
      <c r="X123" s="49"/>
      <c r="Y123" s="147">
        <f>Y124+Y149+Y152</f>
        <v>182.28599</v>
      </c>
      <c r="Z123" s="49"/>
      <c r="AA123" s="148">
        <f>AA124+AA149+AA152</f>
        <v>14.232000000000001</v>
      </c>
      <c r="AT123" s="18" t="s">
        <v>77</v>
      </c>
      <c r="AU123" s="18" t="s">
        <v>110</v>
      </c>
      <c r="BK123" s="149">
        <f>BK124+BK149+BK152</f>
        <v>0</v>
      </c>
    </row>
    <row r="124" spans="2:65" s="9" customFormat="1" ht="37.35" customHeight="1">
      <c r="B124" s="150"/>
      <c r="C124" s="151"/>
      <c r="D124" s="152" t="s">
        <v>111</v>
      </c>
      <c r="E124" s="152"/>
      <c r="F124" s="152"/>
      <c r="G124" s="152"/>
      <c r="H124" s="152"/>
      <c r="I124" s="152"/>
      <c r="J124" s="152"/>
      <c r="K124" s="152"/>
      <c r="L124" s="152"/>
      <c r="M124" s="152"/>
      <c r="N124" s="249">
        <f>BK124</f>
        <v>0</v>
      </c>
      <c r="O124" s="233"/>
      <c r="P124" s="233"/>
      <c r="Q124" s="233"/>
      <c r="R124" s="153"/>
      <c r="T124" s="154"/>
      <c r="U124" s="151"/>
      <c r="V124" s="151"/>
      <c r="W124" s="155">
        <f>W125+W136+W140+W144+W147</f>
        <v>0</v>
      </c>
      <c r="X124" s="151"/>
      <c r="Y124" s="155">
        <f>Y125+Y136+Y140+Y144+Y147</f>
        <v>182.22395</v>
      </c>
      <c r="Z124" s="151"/>
      <c r="AA124" s="156">
        <f>AA125+AA136+AA140+AA144+AA147</f>
        <v>14.232000000000001</v>
      </c>
      <c r="AR124" s="157" t="s">
        <v>86</v>
      </c>
      <c r="AT124" s="158" t="s">
        <v>77</v>
      </c>
      <c r="AU124" s="158" t="s">
        <v>78</v>
      </c>
      <c r="AY124" s="157" t="s">
        <v>143</v>
      </c>
      <c r="BK124" s="159">
        <f>BK125+BK136+BK140+BK144+BK147</f>
        <v>0</v>
      </c>
    </row>
    <row r="125" spans="2:65" s="9" customFormat="1" ht="19.899999999999999" customHeight="1">
      <c r="B125" s="150"/>
      <c r="C125" s="151"/>
      <c r="D125" s="160" t="s">
        <v>112</v>
      </c>
      <c r="E125" s="160"/>
      <c r="F125" s="160"/>
      <c r="G125" s="160"/>
      <c r="H125" s="160"/>
      <c r="I125" s="160"/>
      <c r="J125" s="160"/>
      <c r="K125" s="160"/>
      <c r="L125" s="160"/>
      <c r="M125" s="160"/>
      <c r="N125" s="250">
        <f>BK125</f>
        <v>0</v>
      </c>
      <c r="O125" s="251"/>
      <c r="P125" s="251"/>
      <c r="Q125" s="251"/>
      <c r="R125" s="153"/>
      <c r="T125" s="154"/>
      <c r="U125" s="151"/>
      <c r="V125" s="151"/>
      <c r="W125" s="155">
        <f>SUM(W126:W135)</f>
        <v>0</v>
      </c>
      <c r="X125" s="151"/>
      <c r="Y125" s="155">
        <f>SUM(Y126:Y135)</f>
        <v>92.903999999999996</v>
      </c>
      <c r="Z125" s="151"/>
      <c r="AA125" s="156">
        <f>SUM(AA126:AA135)</f>
        <v>14.232000000000001</v>
      </c>
      <c r="AR125" s="157" t="s">
        <v>86</v>
      </c>
      <c r="AT125" s="158" t="s">
        <v>77</v>
      </c>
      <c r="AU125" s="158" t="s">
        <v>86</v>
      </c>
      <c r="AY125" s="157" t="s">
        <v>143</v>
      </c>
      <c r="BK125" s="159">
        <f>SUM(BK126:BK135)</f>
        <v>0</v>
      </c>
    </row>
    <row r="126" spans="2:65" s="1" customFormat="1" ht="38.25" customHeight="1">
      <c r="B126" s="33"/>
      <c r="C126" s="161" t="s">
        <v>86</v>
      </c>
      <c r="D126" s="161" t="s">
        <v>144</v>
      </c>
      <c r="E126" s="162" t="s">
        <v>145</v>
      </c>
      <c r="F126" s="239" t="s">
        <v>146</v>
      </c>
      <c r="G126" s="239"/>
      <c r="H126" s="239"/>
      <c r="I126" s="239"/>
      <c r="J126" s="163" t="s">
        <v>147</v>
      </c>
      <c r="K126" s="164">
        <v>316</v>
      </c>
      <c r="L126" s="240">
        <v>0</v>
      </c>
      <c r="M126" s="241"/>
      <c r="N126" s="242">
        <f t="shared" ref="N126:N135" si="5">ROUND(L126*K126,2)</f>
        <v>0</v>
      </c>
      <c r="O126" s="242"/>
      <c r="P126" s="242"/>
      <c r="Q126" s="242"/>
      <c r="R126" s="35"/>
      <c r="T126" s="165" t="s">
        <v>22</v>
      </c>
      <c r="U126" s="42" t="s">
        <v>45</v>
      </c>
      <c r="V126" s="34"/>
      <c r="W126" s="166">
        <f t="shared" ref="W126:W135" si="6">V126*K126</f>
        <v>0</v>
      </c>
      <c r="X126" s="166">
        <v>0</v>
      </c>
      <c r="Y126" s="166">
        <f t="shared" ref="Y126:Y135" si="7">X126*K126</f>
        <v>0</v>
      </c>
      <c r="Z126" s="166">
        <v>0</v>
      </c>
      <c r="AA126" s="167">
        <f t="shared" ref="AA126:AA135" si="8">Z126*K126</f>
        <v>0</v>
      </c>
      <c r="AR126" s="18" t="s">
        <v>148</v>
      </c>
      <c r="AT126" s="18" t="s">
        <v>144</v>
      </c>
      <c r="AU126" s="18" t="s">
        <v>122</v>
      </c>
      <c r="AY126" s="18" t="s">
        <v>143</v>
      </c>
      <c r="BE126" s="104">
        <f t="shared" ref="BE126:BE135" si="9">IF(U126="základná",N126,0)</f>
        <v>0</v>
      </c>
      <c r="BF126" s="104">
        <f t="shared" ref="BF126:BF135" si="10">IF(U126="znížená",N126,0)</f>
        <v>0</v>
      </c>
      <c r="BG126" s="104">
        <f t="shared" ref="BG126:BG135" si="11">IF(U126="zákl. prenesená",N126,0)</f>
        <v>0</v>
      </c>
      <c r="BH126" s="104">
        <f t="shared" ref="BH126:BH135" si="12">IF(U126="zníž. prenesená",N126,0)</f>
        <v>0</v>
      </c>
      <c r="BI126" s="104">
        <f t="shared" ref="BI126:BI135" si="13">IF(U126="nulová",N126,0)</f>
        <v>0</v>
      </c>
      <c r="BJ126" s="18" t="s">
        <v>122</v>
      </c>
      <c r="BK126" s="104">
        <f t="shared" ref="BK126:BK135" si="14">ROUND(L126*K126,2)</f>
        <v>0</v>
      </c>
      <c r="BL126" s="18" t="s">
        <v>148</v>
      </c>
      <c r="BM126" s="18" t="s">
        <v>149</v>
      </c>
    </row>
    <row r="127" spans="2:65" s="1" customFormat="1" ht="25.5" customHeight="1">
      <c r="B127" s="33"/>
      <c r="C127" s="161" t="s">
        <v>122</v>
      </c>
      <c r="D127" s="161" t="s">
        <v>144</v>
      </c>
      <c r="E127" s="162" t="s">
        <v>150</v>
      </c>
      <c r="F127" s="239" t="s">
        <v>151</v>
      </c>
      <c r="G127" s="239"/>
      <c r="H127" s="239"/>
      <c r="I127" s="239"/>
      <c r="J127" s="163" t="s">
        <v>152</v>
      </c>
      <c r="K127" s="164">
        <v>355.8</v>
      </c>
      <c r="L127" s="240">
        <v>0</v>
      </c>
      <c r="M127" s="241"/>
      <c r="N127" s="242">
        <f t="shared" si="5"/>
        <v>0</v>
      </c>
      <c r="O127" s="242"/>
      <c r="P127" s="242"/>
      <c r="Q127" s="242"/>
      <c r="R127" s="35"/>
      <c r="T127" s="165" t="s">
        <v>22</v>
      </c>
      <c r="U127" s="42" t="s">
        <v>45</v>
      </c>
      <c r="V127" s="34"/>
      <c r="W127" s="166">
        <f t="shared" si="6"/>
        <v>0</v>
      </c>
      <c r="X127" s="166">
        <v>0</v>
      </c>
      <c r="Y127" s="166">
        <f t="shared" si="7"/>
        <v>0</v>
      </c>
      <c r="Z127" s="166">
        <v>0.04</v>
      </c>
      <c r="AA127" s="167">
        <f t="shared" si="8"/>
        <v>14.232000000000001</v>
      </c>
      <c r="AR127" s="18" t="s">
        <v>148</v>
      </c>
      <c r="AT127" s="18" t="s">
        <v>144</v>
      </c>
      <c r="AU127" s="18" t="s">
        <v>122</v>
      </c>
      <c r="AY127" s="18" t="s">
        <v>143</v>
      </c>
      <c r="BE127" s="104">
        <f t="shared" si="9"/>
        <v>0</v>
      </c>
      <c r="BF127" s="104">
        <f t="shared" si="10"/>
        <v>0</v>
      </c>
      <c r="BG127" s="104">
        <f t="shared" si="11"/>
        <v>0</v>
      </c>
      <c r="BH127" s="104">
        <f t="shared" si="12"/>
        <v>0</v>
      </c>
      <c r="BI127" s="104">
        <f t="shared" si="13"/>
        <v>0</v>
      </c>
      <c r="BJ127" s="18" t="s">
        <v>122</v>
      </c>
      <c r="BK127" s="104">
        <f t="shared" si="14"/>
        <v>0</v>
      </c>
      <c r="BL127" s="18" t="s">
        <v>148</v>
      </c>
      <c r="BM127" s="18" t="s">
        <v>153</v>
      </c>
    </row>
    <row r="128" spans="2:65" s="1" customFormat="1" ht="25.5" customHeight="1">
      <c r="B128" s="33"/>
      <c r="C128" s="161" t="s">
        <v>154</v>
      </c>
      <c r="D128" s="161" t="s">
        <v>144</v>
      </c>
      <c r="E128" s="162" t="s">
        <v>155</v>
      </c>
      <c r="F128" s="239" t="s">
        <v>156</v>
      </c>
      <c r="G128" s="239"/>
      <c r="H128" s="239"/>
      <c r="I128" s="239"/>
      <c r="J128" s="163" t="s">
        <v>157</v>
      </c>
      <c r="K128" s="164">
        <v>87</v>
      </c>
      <c r="L128" s="240">
        <v>0</v>
      </c>
      <c r="M128" s="241"/>
      <c r="N128" s="242">
        <f t="shared" si="5"/>
        <v>0</v>
      </c>
      <c r="O128" s="242"/>
      <c r="P128" s="242"/>
      <c r="Q128" s="242"/>
      <c r="R128" s="35"/>
      <c r="T128" s="165" t="s">
        <v>22</v>
      </c>
      <c r="U128" s="42" t="s">
        <v>45</v>
      </c>
      <c r="V128" s="34"/>
      <c r="W128" s="166">
        <f t="shared" si="6"/>
        <v>0</v>
      </c>
      <c r="X128" s="166">
        <v>0</v>
      </c>
      <c r="Y128" s="166">
        <f t="shared" si="7"/>
        <v>0</v>
      </c>
      <c r="Z128" s="166">
        <v>0</v>
      </c>
      <c r="AA128" s="167">
        <f t="shared" si="8"/>
        <v>0</v>
      </c>
      <c r="AR128" s="18" t="s">
        <v>148</v>
      </c>
      <c r="AT128" s="18" t="s">
        <v>144</v>
      </c>
      <c r="AU128" s="18" t="s">
        <v>122</v>
      </c>
      <c r="AY128" s="18" t="s">
        <v>143</v>
      </c>
      <c r="BE128" s="104">
        <f t="shared" si="9"/>
        <v>0</v>
      </c>
      <c r="BF128" s="104">
        <f t="shared" si="10"/>
        <v>0</v>
      </c>
      <c r="BG128" s="104">
        <f t="shared" si="11"/>
        <v>0</v>
      </c>
      <c r="BH128" s="104">
        <f t="shared" si="12"/>
        <v>0</v>
      </c>
      <c r="BI128" s="104">
        <f t="shared" si="13"/>
        <v>0</v>
      </c>
      <c r="BJ128" s="18" t="s">
        <v>122</v>
      </c>
      <c r="BK128" s="104">
        <f t="shared" si="14"/>
        <v>0</v>
      </c>
      <c r="BL128" s="18" t="s">
        <v>148</v>
      </c>
      <c r="BM128" s="18" t="s">
        <v>158</v>
      </c>
    </row>
    <row r="129" spans="2:65" s="1" customFormat="1" ht="25.5" customHeight="1">
      <c r="B129" s="33"/>
      <c r="C129" s="161" t="s">
        <v>148</v>
      </c>
      <c r="D129" s="161" t="s">
        <v>144</v>
      </c>
      <c r="E129" s="162" t="s">
        <v>159</v>
      </c>
      <c r="F129" s="239" t="s">
        <v>160</v>
      </c>
      <c r="G129" s="239"/>
      <c r="H129" s="239"/>
      <c r="I129" s="239"/>
      <c r="J129" s="163" t="s">
        <v>157</v>
      </c>
      <c r="K129" s="164">
        <v>87</v>
      </c>
      <c r="L129" s="240">
        <v>0</v>
      </c>
      <c r="M129" s="241"/>
      <c r="N129" s="242">
        <f t="shared" si="5"/>
        <v>0</v>
      </c>
      <c r="O129" s="242"/>
      <c r="P129" s="242"/>
      <c r="Q129" s="242"/>
      <c r="R129" s="35"/>
      <c r="T129" s="165" t="s">
        <v>22</v>
      </c>
      <c r="U129" s="42" t="s">
        <v>45</v>
      </c>
      <c r="V129" s="34"/>
      <c r="W129" s="166">
        <f t="shared" si="6"/>
        <v>0</v>
      </c>
      <c r="X129" s="166">
        <v>0</v>
      </c>
      <c r="Y129" s="166">
        <f t="shared" si="7"/>
        <v>0</v>
      </c>
      <c r="Z129" s="166">
        <v>0</v>
      </c>
      <c r="AA129" s="167">
        <f t="shared" si="8"/>
        <v>0</v>
      </c>
      <c r="AR129" s="18" t="s">
        <v>148</v>
      </c>
      <c r="AT129" s="18" t="s">
        <v>144</v>
      </c>
      <c r="AU129" s="18" t="s">
        <v>122</v>
      </c>
      <c r="AY129" s="18" t="s">
        <v>143</v>
      </c>
      <c r="BE129" s="104">
        <f t="shared" si="9"/>
        <v>0</v>
      </c>
      <c r="BF129" s="104">
        <f t="shared" si="10"/>
        <v>0</v>
      </c>
      <c r="BG129" s="104">
        <f t="shared" si="11"/>
        <v>0</v>
      </c>
      <c r="BH129" s="104">
        <f t="shared" si="12"/>
        <v>0</v>
      </c>
      <c r="BI129" s="104">
        <f t="shared" si="13"/>
        <v>0</v>
      </c>
      <c r="BJ129" s="18" t="s">
        <v>122</v>
      </c>
      <c r="BK129" s="104">
        <f t="shared" si="14"/>
        <v>0</v>
      </c>
      <c r="BL129" s="18" t="s">
        <v>148</v>
      </c>
      <c r="BM129" s="18" t="s">
        <v>161</v>
      </c>
    </row>
    <row r="130" spans="2:65" s="1" customFormat="1" ht="25.5" customHeight="1">
      <c r="B130" s="33"/>
      <c r="C130" s="161" t="s">
        <v>162</v>
      </c>
      <c r="D130" s="161" t="s">
        <v>144</v>
      </c>
      <c r="E130" s="162" t="s">
        <v>163</v>
      </c>
      <c r="F130" s="239" t="s">
        <v>164</v>
      </c>
      <c r="G130" s="239"/>
      <c r="H130" s="239"/>
      <c r="I130" s="239"/>
      <c r="J130" s="163" t="s">
        <v>157</v>
      </c>
      <c r="K130" s="164">
        <v>87</v>
      </c>
      <c r="L130" s="240">
        <v>0</v>
      </c>
      <c r="M130" s="241"/>
      <c r="N130" s="242">
        <f t="shared" si="5"/>
        <v>0</v>
      </c>
      <c r="O130" s="242"/>
      <c r="P130" s="242"/>
      <c r="Q130" s="242"/>
      <c r="R130" s="35"/>
      <c r="T130" s="165" t="s">
        <v>22</v>
      </c>
      <c r="U130" s="42" t="s">
        <v>45</v>
      </c>
      <c r="V130" s="34"/>
      <c r="W130" s="166">
        <f t="shared" si="6"/>
        <v>0</v>
      </c>
      <c r="X130" s="166">
        <v>0</v>
      </c>
      <c r="Y130" s="166">
        <f t="shared" si="7"/>
        <v>0</v>
      </c>
      <c r="Z130" s="166">
        <v>0</v>
      </c>
      <c r="AA130" s="167">
        <f t="shared" si="8"/>
        <v>0</v>
      </c>
      <c r="AR130" s="18" t="s">
        <v>148</v>
      </c>
      <c r="AT130" s="18" t="s">
        <v>144</v>
      </c>
      <c r="AU130" s="18" t="s">
        <v>122</v>
      </c>
      <c r="AY130" s="18" t="s">
        <v>143</v>
      </c>
      <c r="BE130" s="104">
        <f t="shared" si="9"/>
        <v>0</v>
      </c>
      <c r="BF130" s="104">
        <f t="shared" si="10"/>
        <v>0</v>
      </c>
      <c r="BG130" s="104">
        <f t="shared" si="11"/>
        <v>0</v>
      </c>
      <c r="BH130" s="104">
        <f t="shared" si="12"/>
        <v>0</v>
      </c>
      <c r="BI130" s="104">
        <f t="shared" si="13"/>
        <v>0</v>
      </c>
      <c r="BJ130" s="18" t="s">
        <v>122</v>
      </c>
      <c r="BK130" s="104">
        <f t="shared" si="14"/>
        <v>0</v>
      </c>
      <c r="BL130" s="18" t="s">
        <v>148</v>
      </c>
      <c r="BM130" s="18" t="s">
        <v>165</v>
      </c>
    </row>
    <row r="131" spans="2:65" s="1" customFormat="1" ht="38.25" customHeight="1">
      <c r="B131" s="33"/>
      <c r="C131" s="161" t="s">
        <v>166</v>
      </c>
      <c r="D131" s="161" t="s">
        <v>144</v>
      </c>
      <c r="E131" s="162" t="s">
        <v>167</v>
      </c>
      <c r="F131" s="239" t="s">
        <v>168</v>
      </c>
      <c r="G131" s="239"/>
      <c r="H131" s="239"/>
      <c r="I131" s="239"/>
      <c r="J131" s="163" t="s">
        <v>157</v>
      </c>
      <c r="K131" s="164">
        <v>31.6</v>
      </c>
      <c r="L131" s="240">
        <v>0</v>
      </c>
      <c r="M131" s="241"/>
      <c r="N131" s="242">
        <f t="shared" si="5"/>
        <v>0</v>
      </c>
      <c r="O131" s="242"/>
      <c r="P131" s="242"/>
      <c r="Q131" s="242"/>
      <c r="R131" s="35"/>
      <c r="T131" s="165" t="s">
        <v>22</v>
      </c>
      <c r="U131" s="42" t="s">
        <v>45</v>
      </c>
      <c r="V131" s="34"/>
      <c r="W131" s="166">
        <f t="shared" si="6"/>
        <v>0</v>
      </c>
      <c r="X131" s="166">
        <v>0</v>
      </c>
      <c r="Y131" s="166">
        <f t="shared" si="7"/>
        <v>0</v>
      </c>
      <c r="Z131" s="166">
        <v>0</v>
      </c>
      <c r="AA131" s="167">
        <f t="shared" si="8"/>
        <v>0</v>
      </c>
      <c r="AR131" s="18" t="s">
        <v>148</v>
      </c>
      <c r="AT131" s="18" t="s">
        <v>144</v>
      </c>
      <c r="AU131" s="18" t="s">
        <v>122</v>
      </c>
      <c r="AY131" s="18" t="s">
        <v>143</v>
      </c>
      <c r="BE131" s="104">
        <f t="shared" si="9"/>
        <v>0</v>
      </c>
      <c r="BF131" s="104">
        <f t="shared" si="10"/>
        <v>0</v>
      </c>
      <c r="BG131" s="104">
        <f t="shared" si="11"/>
        <v>0</v>
      </c>
      <c r="BH131" s="104">
        <f t="shared" si="12"/>
        <v>0</v>
      </c>
      <c r="BI131" s="104">
        <f t="shared" si="13"/>
        <v>0</v>
      </c>
      <c r="BJ131" s="18" t="s">
        <v>122</v>
      </c>
      <c r="BK131" s="104">
        <f t="shared" si="14"/>
        <v>0</v>
      </c>
      <c r="BL131" s="18" t="s">
        <v>148</v>
      </c>
      <c r="BM131" s="18" t="s">
        <v>169</v>
      </c>
    </row>
    <row r="132" spans="2:65" s="1" customFormat="1" ht="25.5" customHeight="1">
      <c r="B132" s="33"/>
      <c r="C132" s="168" t="s">
        <v>170</v>
      </c>
      <c r="D132" s="168" t="s">
        <v>171</v>
      </c>
      <c r="E132" s="169" t="s">
        <v>172</v>
      </c>
      <c r="F132" s="243" t="s">
        <v>173</v>
      </c>
      <c r="G132" s="243"/>
      <c r="H132" s="243"/>
      <c r="I132" s="243"/>
      <c r="J132" s="170" t="s">
        <v>174</v>
      </c>
      <c r="K132" s="171">
        <v>66.36</v>
      </c>
      <c r="L132" s="244">
        <v>0</v>
      </c>
      <c r="M132" s="245"/>
      <c r="N132" s="246">
        <f t="shared" si="5"/>
        <v>0</v>
      </c>
      <c r="O132" s="242"/>
      <c r="P132" s="242"/>
      <c r="Q132" s="242"/>
      <c r="R132" s="35"/>
      <c r="T132" s="165" t="s">
        <v>22</v>
      </c>
      <c r="U132" s="42" t="s">
        <v>45</v>
      </c>
      <c r="V132" s="34"/>
      <c r="W132" s="166">
        <f t="shared" si="6"/>
        <v>0</v>
      </c>
      <c r="X132" s="166">
        <v>1</v>
      </c>
      <c r="Y132" s="166">
        <f t="shared" si="7"/>
        <v>66.36</v>
      </c>
      <c r="Z132" s="166">
        <v>0</v>
      </c>
      <c r="AA132" s="167">
        <f t="shared" si="8"/>
        <v>0</v>
      </c>
      <c r="AR132" s="18" t="s">
        <v>175</v>
      </c>
      <c r="AT132" s="18" t="s">
        <v>171</v>
      </c>
      <c r="AU132" s="18" t="s">
        <v>122</v>
      </c>
      <c r="AY132" s="18" t="s">
        <v>143</v>
      </c>
      <c r="BE132" s="104">
        <f t="shared" si="9"/>
        <v>0</v>
      </c>
      <c r="BF132" s="104">
        <f t="shared" si="10"/>
        <v>0</v>
      </c>
      <c r="BG132" s="104">
        <f t="shared" si="11"/>
        <v>0</v>
      </c>
      <c r="BH132" s="104">
        <f t="shared" si="12"/>
        <v>0</v>
      </c>
      <c r="BI132" s="104">
        <f t="shared" si="13"/>
        <v>0</v>
      </c>
      <c r="BJ132" s="18" t="s">
        <v>122</v>
      </c>
      <c r="BK132" s="104">
        <f t="shared" si="14"/>
        <v>0</v>
      </c>
      <c r="BL132" s="18" t="s">
        <v>148</v>
      </c>
      <c r="BM132" s="18" t="s">
        <v>176</v>
      </c>
    </row>
    <row r="133" spans="2:65" s="1" customFormat="1" ht="51" customHeight="1">
      <c r="B133" s="33"/>
      <c r="C133" s="161" t="s">
        <v>175</v>
      </c>
      <c r="D133" s="161" t="s">
        <v>144</v>
      </c>
      <c r="E133" s="162" t="s">
        <v>177</v>
      </c>
      <c r="F133" s="239" t="s">
        <v>178</v>
      </c>
      <c r="G133" s="239"/>
      <c r="H133" s="239"/>
      <c r="I133" s="239"/>
      <c r="J133" s="163" t="s">
        <v>157</v>
      </c>
      <c r="K133" s="164">
        <v>12.64</v>
      </c>
      <c r="L133" s="240">
        <v>0</v>
      </c>
      <c r="M133" s="241"/>
      <c r="N133" s="242">
        <f t="shared" si="5"/>
        <v>0</v>
      </c>
      <c r="O133" s="242"/>
      <c r="P133" s="242"/>
      <c r="Q133" s="242"/>
      <c r="R133" s="35"/>
      <c r="T133" s="165" t="s">
        <v>22</v>
      </c>
      <c r="U133" s="42" t="s">
        <v>45</v>
      </c>
      <c r="V133" s="34"/>
      <c r="W133" s="166">
        <f t="shared" si="6"/>
        <v>0</v>
      </c>
      <c r="X133" s="166">
        <v>0</v>
      </c>
      <c r="Y133" s="166">
        <f t="shared" si="7"/>
        <v>0</v>
      </c>
      <c r="Z133" s="166">
        <v>0</v>
      </c>
      <c r="AA133" s="167">
        <f t="shared" si="8"/>
        <v>0</v>
      </c>
      <c r="AR133" s="18" t="s">
        <v>148</v>
      </c>
      <c r="AT133" s="18" t="s">
        <v>144</v>
      </c>
      <c r="AU133" s="18" t="s">
        <v>122</v>
      </c>
      <c r="AY133" s="18" t="s">
        <v>143</v>
      </c>
      <c r="BE133" s="104">
        <f t="shared" si="9"/>
        <v>0</v>
      </c>
      <c r="BF133" s="104">
        <f t="shared" si="10"/>
        <v>0</v>
      </c>
      <c r="BG133" s="104">
        <f t="shared" si="11"/>
        <v>0</v>
      </c>
      <c r="BH133" s="104">
        <f t="shared" si="12"/>
        <v>0</v>
      </c>
      <c r="BI133" s="104">
        <f t="shared" si="13"/>
        <v>0</v>
      </c>
      <c r="BJ133" s="18" t="s">
        <v>122</v>
      </c>
      <c r="BK133" s="104">
        <f t="shared" si="14"/>
        <v>0</v>
      </c>
      <c r="BL133" s="18" t="s">
        <v>148</v>
      </c>
      <c r="BM133" s="18" t="s">
        <v>179</v>
      </c>
    </row>
    <row r="134" spans="2:65" s="1" customFormat="1" ht="25.5" customHeight="1">
      <c r="B134" s="33"/>
      <c r="C134" s="168" t="s">
        <v>180</v>
      </c>
      <c r="D134" s="168" t="s">
        <v>171</v>
      </c>
      <c r="E134" s="169" t="s">
        <v>181</v>
      </c>
      <c r="F134" s="243" t="s">
        <v>182</v>
      </c>
      <c r="G134" s="243"/>
      <c r="H134" s="243"/>
      <c r="I134" s="243"/>
      <c r="J134" s="170" t="s">
        <v>174</v>
      </c>
      <c r="K134" s="171">
        <v>26.544</v>
      </c>
      <c r="L134" s="244">
        <v>0</v>
      </c>
      <c r="M134" s="245"/>
      <c r="N134" s="246">
        <f t="shared" si="5"/>
        <v>0</v>
      </c>
      <c r="O134" s="242"/>
      <c r="P134" s="242"/>
      <c r="Q134" s="242"/>
      <c r="R134" s="35"/>
      <c r="T134" s="165" t="s">
        <v>22</v>
      </c>
      <c r="U134" s="42" t="s">
        <v>45</v>
      </c>
      <c r="V134" s="34"/>
      <c r="W134" s="166">
        <f t="shared" si="6"/>
        <v>0</v>
      </c>
      <c r="X134" s="166">
        <v>1</v>
      </c>
      <c r="Y134" s="166">
        <f t="shared" si="7"/>
        <v>26.544</v>
      </c>
      <c r="Z134" s="166">
        <v>0</v>
      </c>
      <c r="AA134" s="167">
        <f t="shared" si="8"/>
        <v>0</v>
      </c>
      <c r="AR134" s="18" t="s">
        <v>175</v>
      </c>
      <c r="AT134" s="18" t="s">
        <v>171</v>
      </c>
      <c r="AU134" s="18" t="s">
        <v>122</v>
      </c>
      <c r="AY134" s="18" t="s">
        <v>143</v>
      </c>
      <c r="BE134" s="104">
        <f t="shared" si="9"/>
        <v>0</v>
      </c>
      <c r="BF134" s="104">
        <f t="shared" si="10"/>
        <v>0</v>
      </c>
      <c r="BG134" s="104">
        <f t="shared" si="11"/>
        <v>0</v>
      </c>
      <c r="BH134" s="104">
        <f t="shared" si="12"/>
        <v>0</v>
      </c>
      <c r="BI134" s="104">
        <f t="shared" si="13"/>
        <v>0</v>
      </c>
      <c r="BJ134" s="18" t="s">
        <v>122</v>
      </c>
      <c r="BK134" s="104">
        <f t="shared" si="14"/>
        <v>0</v>
      </c>
      <c r="BL134" s="18" t="s">
        <v>148</v>
      </c>
      <c r="BM134" s="18" t="s">
        <v>183</v>
      </c>
    </row>
    <row r="135" spans="2:65" s="1" customFormat="1" ht="25.5" customHeight="1">
      <c r="B135" s="33"/>
      <c r="C135" s="161" t="s">
        <v>184</v>
      </c>
      <c r="D135" s="161" t="s">
        <v>144</v>
      </c>
      <c r="E135" s="162" t="s">
        <v>185</v>
      </c>
      <c r="F135" s="239" t="s">
        <v>186</v>
      </c>
      <c r="G135" s="239"/>
      <c r="H135" s="239"/>
      <c r="I135" s="239"/>
      <c r="J135" s="163" t="s">
        <v>147</v>
      </c>
      <c r="K135" s="164">
        <v>166</v>
      </c>
      <c r="L135" s="240">
        <v>0</v>
      </c>
      <c r="M135" s="241"/>
      <c r="N135" s="242">
        <f t="shared" si="5"/>
        <v>0</v>
      </c>
      <c r="O135" s="242"/>
      <c r="P135" s="242"/>
      <c r="Q135" s="242"/>
      <c r="R135" s="35"/>
      <c r="T135" s="165" t="s">
        <v>22</v>
      </c>
      <c r="U135" s="42" t="s">
        <v>45</v>
      </c>
      <c r="V135" s="34"/>
      <c r="W135" s="166">
        <f t="shared" si="6"/>
        <v>0</v>
      </c>
      <c r="X135" s="166">
        <v>0</v>
      </c>
      <c r="Y135" s="166">
        <f t="shared" si="7"/>
        <v>0</v>
      </c>
      <c r="Z135" s="166">
        <v>0</v>
      </c>
      <c r="AA135" s="167">
        <f t="shared" si="8"/>
        <v>0</v>
      </c>
      <c r="AR135" s="18" t="s">
        <v>148</v>
      </c>
      <c r="AT135" s="18" t="s">
        <v>144</v>
      </c>
      <c r="AU135" s="18" t="s">
        <v>122</v>
      </c>
      <c r="AY135" s="18" t="s">
        <v>143</v>
      </c>
      <c r="BE135" s="104">
        <f t="shared" si="9"/>
        <v>0</v>
      </c>
      <c r="BF135" s="104">
        <f t="shared" si="10"/>
        <v>0</v>
      </c>
      <c r="BG135" s="104">
        <f t="shared" si="11"/>
        <v>0</v>
      </c>
      <c r="BH135" s="104">
        <f t="shared" si="12"/>
        <v>0</v>
      </c>
      <c r="BI135" s="104">
        <f t="shared" si="13"/>
        <v>0</v>
      </c>
      <c r="BJ135" s="18" t="s">
        <v>122</v>
      </c>
      <c r="BK135" s="104">
        <f t="shared" si="14"/>
        <v>0</v>
      </c>
      <c r="BL135" s="18" t="s">
        <v>148</v>
      </c>
      <c r="BM135" s="18" t="s">
        <v>187</v>
      </c>
    </row>
    <row r="136" spans="2:65" s="9" customFormat="1" ht="29.85" customHeight="1">
      <c r="B136" s="150"/>
      <c r="C136" s="151"/>
      <c r="D136" s="160" t="s">
        <v>113</v>
      </c>
      <c r="E136" s="160"/>
      <c r="F136" s="160"/>
      <c r="G136" s="160"/>
      <c r="H136" s="160"/>
      <c r="I136" s="160"/>
      <c r="J136" s="160"/>
      <c r="K136" s="160"/>
      <c r="L136" s="160"/>
      <c r="M136" s="160"/>
      <c r="N136" s="252">
        <f>BK136</f>
        <v>0</v>
      </c>
      <c r="O136" s="253"/>
      <c r="P136" s="253"/>
      <c r="Q136" s="253"/>
      <c r="R136" s="153"/>
      <c r="T136" s="154"/>
      <c r="U136" s="151"/>
      <c r="V136" s="151"/>
      <c r="W136" s="155">
        <f>SUM(W137:W139)</f>
        <v>0</v>
      </c>
      <c r="X136" s="151"/>
      <c r="Y136" s="155">
        <f>SUM(Y137:Y139)</f>
        <v>0.138408</v>
      </c>
      <c r="Z136" s="151"/>
      <c r="AA136" s="156">
        <f>SUM(AA137:AA139)</f>
        <v>0</v>
      </c>
      <c r="AR136" s="157" t="s">
        <v>86</v>
      </c>
      <c r="AT136" s="158" t="s">
        <v>77</v>
      </c>
      <c r="AU136" s="158" t="s">
        <v>86</v>
      </c>
      <c r="AY136" s="157" t="s">
        <v>143</v>
      </c>
      <c r="BK136" s="159">
        <f>SUM(BK137:BK139)</f>
        <v>0</v>
      </c>
    </row>
    <row r="137" spans="2:65" s="1" customFormat="1" ht="38.25" customHeight="1">
      <c r="B137" s="33"/>
      <c r="C137" s="161" t="s">
        <v>188</v>
      </c>
      <c r="D137" s="161" t="s">
        <v>144</v>
      </c>
      <c r="E137" s="162" t="s">
        <v>189</v>
      </c>
      <c r="F137" s="239" t="s">
        <v>190</v>
      </c>
      <c r="G137" s="239"/>
      <c r="H137" s="239"/>
      <c r="I137" s="239"/>
      <c r="J137" s="163" t="s">
        <v>147</v>
      </c>
      <c r="K137" s="164">
        <v>316</v>
      </c>
      <c r="L137" s="240">
        <v>0</v>
      </c>
      <c r="M137" s="241"/>
      <c r="N137" s="242">
        <f>ROUND(L137*K137,2)</f>
        <v>0</v>
      </c>
      <c r="O137" s="242"/>
      <c r="P137" s="242"/>
      <c r="Q137" s="242"/>
      <c r="R137" s="35"/>
      <c r="T137" s="165" t="s">
        <v>22</v>
      </c>
      <c r="U137" s="42" t="s">
        <v>45</v>
      </c>
      <c r="V137" s="34"/>
      <c r="W137" s="166">
        <f>V137*K137</f>
        <v>0</v>
      </c>
      <c r="X137" s="166">
        <v>0</v>
      </c>
      <c r="Y137" s="166">
        <f>X137*K137</f>
        <v>0</v>
      </c>
      <c r="Z137" s="166">
        <v>0</v>
      </c>
      <c r="AA137" s="167">
        <f>Z137*K137</f>
        <v>0</v>
      </c>
      <c r="AR137" s="18" t="s">
        <v>148</v>
      </c>
      <c r="AT137" s="18" t="s">
        <v>144</v>
      </c>
      <c r="AU137" s="18" t="s">
        <v>122</v>
      </c>
      <c r="AY137" s="18" t="s">
        <v>143</v>
      </c>
      <c r="BE137" s="104">
        <f>IF(U137="základná",N137,0)</f>
        <v>0</v>
      </c>
      <c r="BF137" s="104">
        <f>IF(U137="znížená",N137,0)</f>
        <v>0</v>
      </c>
      <c r="BG137" s="104">
        <f>IF(U137="zákl. prenesená",N137,0)</f>
        <v>0</v>
      </c>
      <c r="BH137" s="104">
        <f>IF(U137="zníž. prenesená",N137,0)</f>
        <v>0</v>
      </c>
      <c r="BI137" s="104">
        <f>IF(U137="nulová",N137,0)</f>
        <v>0</v>
      </c>
      <c r="BJ137" s="18" t="s">
        <v>122</v>
      </c>
      <c r="BK137" s="104">
        <f>ROUND(L137*K137,2)</f>
        <v>0</v>
      </c>
      <c r="BL137" s="18" t="s">
        <v>148</v>
      </c>
      <c r="BM137" s="18" t="s">
        <v>191</v>
      </c>
    </row>
    <row r="138" spans="2:65" s="1" customFormat="1" ht="38.25" customHeight="1">
      <c r="B138" s="33"/>
      <c r="C138" s="161" t="s">
        <v>192</v>
      </c>
      <c r="D138" s="161" t="s">
        <v>144</v>
      </c>
      <c r="E138" s="162" t="s">
        <v>193</v>
      </c>
      <c r="F138" s="239" t="s">
        <v>194</v>
      </c>
      <c r="G138" s="239"/>
      <c r="H138" s="239"/>
      <c r="I138" s="239"/>
      <c r="J138" s="163" t="s">
        <v>147</v>
      </c>
      <c r="K138" s="164">
        <v>316</v>
      </c>
      <c r="L138" s="240">
        <v>0</v>
      </c>
      <c r="M138" s="241"/>
      <c r="N138" s="242">
        <f>ROUND(L138*K138,2)</f>
        <v>0</v>
      </c>
      <c r="O138" s="242"/>
      <c r="P138" s="242"/>
      <c r="Q138" s="242"/>
      <c r="R138" s="35"/>
      <c r="T138" s="165" t="s">
        <v>22</v>
      </c>
      <c r="U138" s="42" t="s">
        <v>45</v>
      </c>
      <c r="V138" s="34"/>
      <c r="W138" s="166">
        <f>V138*K138</f>
        <v>0</v>
      </c>
      <c r="X138" s="166">
        <v>3.0000000000000001E-5</v>
      </c>
      <c r="Y138" s="166">
        <f>X138*K138</f>
        <v>9.4800000000000006E-3</v>
      </c>
      <c r="Z138" s="166">
        <v>0</v>
      </c>
      <c r="AA138" s="167">
        <f>Z138*K138</f>
        <v>0</v>
      </c>
      <c r="AR138" s="18" t="s">
        <v>148</v>
      </c>
      <c r="AT138" s="18" t="s">
        <v>144</v>
      </c>
      <c r="AU138" s="18" t="s">
        <v>122</v>
      </c>
      <c r="AY138" s="18" t="s">
        <v>143</v>
      </c>
      <c r="BE138" s="104">
        <f>IF(U138="základná",N138,0)</f>
        <v>0</v>
      </c>
      <c r="BF138" s="104">
        <f>IF(U138="znížená",N138,0)</f>
        <v>0</v>
      </c>
      <c r="BG138" s="104">
        <f>IF(U138="zákl. prenesená",N138,0)</f>
        <v>0</v>
      </c>
      <c r="BH138" s="104">
        <f>IF(U138="zníž. prenesená",N138,0)</f>
        <v>0</v>
      </c>
      <c r="BI138" s="104">
        <f>IF(U138="nulová",N138,0)</f>
        <v>0</v>
      </c>
      <c r="BJ138" s="18" t="s">
        <v>122</v>
      </c>
      <c r="BK138" s="104">
        <f>ROUND(L138*K138,2)</f>
        <v>0</v>
      </c>
      <c r="BL138" s="18" t="s">
        <v>148</v>
      </c>
      <c r="BM138" s="18" t="s">
        <v>195</v>
      </c>
    </row>
    <row r="139" spans="2:65" s="1" customFormat="1" ht="25.5" customHeight="1">
      <c r="B139" s="33"/>
      <c r="C139" s="168" t="s">
        <v>196</v>
      </c>
      <c r="D139" s="168" t="s">
        <v>171</v>
      </c>
      <c r="E139" s="169" t="s">
        <v>197</v>
      </c>
      <c r="F139" s="243" t="s">
        <v>198</v>
      </c>
      <c r="G139" s="243"/>
      <c r="H139" s="243"/>
      <c r="I139" s="243"/>
      <c r="J139" s="170" t="s">
        <v>147</v>
      </c>
      <c r="K139" s="171">
        <v>322.32</v>
      </c>
      <c r="L139" s="244">
        <v>0</v>
      </c>
      <c r="M139" s="245"/>
      <c r="N139" s="246">
        <f>ROUND(L139*K139,2)</f>
        <v>0</v>
      </c>
      <c r="O139" s="242"/>
      <c r="P139" s="242"/>
      <c r="Q139" s="242"/>
      <c r="R139" s="35"/>
      <c r="T139" s="165" t="s">
        <v>22</v>
      </c>
      <c r="U139" s="42" t="s">
        <v>45</v>
      </c>
      <c r="V139" s="34"/>
      <c r="W139" s="166">
        <f>V139*K139</f>
        <v>0</v>
      </c>
      <c r="X139" s="166">
        <v>4.0000000000000002E-4</v>
      </c>
      <c r="Y139" s="166">
        <f>X139*K139</f>
        <v>0.12892800000000001</v>
      </c>
      <c r="Z139" s="166">
        <v>0</v>
      </c>
      <c r="AA139" s="167">
        <f>Z139*K139</f>
        <v>0</v>
      </c>
      <c r="AR139" s="18" t="s">
        <v>175</v>
      </c>
      <c r="AT139" s="18" t="s">
        <v>171</v>
      </c>
      <c r="AU139" s="18" t="s">
        <v>122</v>
      </c>
      <c r="AY139" s="18" t="s">
        <v>143</v>
      </c>
      <c r="BE139" s="104">
        <f>IF(U139="základná",N139,0)</f>
        <v>0</v>
      </c>
      <c r="BF139" s="104">
        <f>IF(U139="znížená",N139,0)</f>
        <v>0</v>
      </c>
      <c r="BG139" s="104">
        <f>IF(U139="zákl. prenesená",N139,0)</f>
        <v>0</v>
      </c>
      <c r="BH139" s="104">
        <f>IF(U139="zníž. prenesená",N139,0)</f>
        <v>0</v>
      </c>
      <c r="BI139" s="104">
        <f>IF(U139="nulová",N139,0)</f>
        <v>0</v>
      </c>
      <c r="BJ139" s="18" t="s">
        <v>122</v>
      </c>
      <c r="BK139" s="104">
        <f>ROUND(L139*K139,2)</f>
        <v>0</v>
      </c>
      <c r="BL139" s="18" t="s">
        <v>148</v>
      </c>
      <c r="BM139" s="18" t="s">
        <v>199</v>
      </c>
    </row>
    <row r="140" spans="2:65" s="9" customFormat="1" ht="29.85" customHeight="1">
      <c r="B140" s="150"/>
      <c r="C140" s="151"/>
      <c r="D140" s="160" t="s">
        <v>114</v>
      </c>
      <c r="E140" s="160"/>
      <c r="F140" s="160"/>
      <c r="G140" s="160"/>
      <c r="H140" s="160"/>
      <c r="I140" s="160"/>
      <c r="J140" s="160"/>
      <c r="K140" s="160"/>
      <c r="L140" s="160"/>
      <c r="M140" s="160"/>
      <c r="N140" s="252">
        <f>BK140</f>
        <v>0</v>
      </c>
      <c r="O140" s="253"/>
      <c r="P140" s="253"/>
      <c r="Q140" s="253"/>
      <c r="R140" s="153"/>
      <c r="T140" s="154"/>
      <c r="U140" s="151"/>
      <c r="V140" s="151"/>
      <c r="W140" s="155">
        <f>SUM(W141:W143)</f>
        <v>0</v>
      </c>
      <c r="X140" s="151"/>
      <c r="Y140" s="155">
        <f>SUM(Y141:Y143)</f>
        <v>35.281400000000005</v>
      </c>
      <c r="Z140" s="151"/>
      <c r="AA140" s="156">
        <f>SUM(AA141:AA143)</f>
        <v>0</v>
      </c>
      <c r="AR140" s="157" t="s">
        <v>86</v>
      </c>
      <c r="AT140" s="158" t="s">
        <v>77</v>
      </c>
      <c r="AU140" s="158" t="s">
        <v>86</v>
      </c>
      <c r="AY140" s="157" t="s">
        <v>143</v>
      </c>
      <c r="BK140" s="159">
        <f>SUM(BK141:BK143)</f>
        <v>0</v>
      </c>
    </row>
    <row r="141" spans="2:65" s="1" customFormat="1" ht="38.25" customHeight="1">
      <c r="B141" s="33"/>
      <c r="C141" s="161" t="s">
        <v>200</v>
      </c>
      <c r="D141" s="161" t="s">
        <v>144</v>
      </c>
      <c r="E141" s="162" t="s">
        <v>201</v>
      </c>
      <c r="F141" s="239" t="s">
        <v>202</v>
      </c>
      <c r="G141" s="239"/>
      <c r="H141" s="239"/>
      <c r="I141" s="239"/>
      <c r="J141" s="163" t="s">
        <v>147</v>
      </c>
      <c r="K141" s="164">
        <v>316</v>
      </c>
      <c r="L141" s="240">
        <v>0</v>
      </c>
      <c r="M141" s="241"/>
      <c r="N141" s="242">
        <f>ROUND(L141*K141,2)</f>
        <v>0</v>
      </c>
      <c r="O141" s="242"/>
      <c r="P141" s="242"/>
      <c r="Q141" s="242"/>
      <c r="R141" s="35"/>
      <c r="T141" s="165" t="s">
        <v>22</v>
      </c>
      <c r="U141" s="42" t="s">
        <v>45</v>
      </c>
      <c r="V141" s="34"/>
      <c r="W141" s="166">
        <f>V141*K141</f>
        <v>0</v>
      </c>
      <c r="X141" s="166">
        <v>0.1082</v>
      </c>
      <c r="Y141" s="166">
        <f>X141*K141</f>
        <v>34.191200000000002</v>
      </c>
      <c r="Z141" s="166">
        <v>0</v>
      </c>
      <c r="AA141" s="167">
        <f>Z141*K141</f>
        <v>0</v>
      </c>
      <c r="AR141" s="18" t="s">
        <v>148</v>
      </c>
      <c r="AT141" s="18" t="s">
        <v>144</v>
      </c>
      <c r="AU141" s="18" t="s">
        <v>122</v>
      </c>
      <c r="AY141" s="18" t="s">
        <v>143</v>
      </c>
      <c r="BE141" s="104">
        <f>IF(U141="základná",N141,0)</f>
        <v>0</v>
      </c>
      <c r="BF141" s="104">
        <f>IF(U141="znížená",N141,0)</f>
        <v>0</v>
      </c>
      <c r="BG141" s="104">
        <f>IF(U141="zákl. prenesená",N141,0)</f>
        <v>0</v>
      </c>
      <c r="BH141" s="104">
        <f>IF(U141="zníž. prenesená",N141,0)</f>
        <v>0</v>
      </c>
      <c r="BI141" s="104">
        <f>IF(U141="nulová",N141,0)</f>
        <v>0</v>
      </c>
      <c r="BJ141" s="18" t="s">
        <v>122</v>
      </c>
      <c r="BK141" s="104">
        <f>ROUND(L141*K141,2)</f>
        <v>0</v>
      </c>
      <c r="BL141" s="18" t="s">
        <v>148</v>
      </c>
      <c r="BM141" s="18" t="s">
        <v>203</v>
      </c>
    </row>
    <row r="142" spans="2:65" s="1" customFormat="1" ht="38.25" customHeight="1">
      <c r="B142" s="33"/>
      <c r="C142" s="168" t="s">
        <v>204</v>
      </c>
      <c r="D142" s="168" t="s">
        <v>171</v>
      </c>
      <c r="E142" s="169" t="s">
        <v>205</v>
      </c>
      <c r="F142" s="243" t="s">
        <v>206</v>
      </c>
      <c r="G142" s="243"/>
      <c r="H142" s="243"/>
      <c r="I142" s="243"/>
      <c r="J142" s="170" t="s">
        <v>147</v>
      </c>
      <c r="K142" s="171">
        <v>316</v>
      </c>
      <c r="L142" s="244">
        <v>0</v>
      </c>
      <c r="M142" s="245"/>
      <c r="N142" s="246">
        <f>ROUND(L142*K142,2)</f>
        <v>0</v>
      </c>
      <c r="O142" s="242"/>
      <c r="P142" s="242"/>
      <c r="Q142" s="242"/>
      <c r="R142" s="35"/>
      <c r="T142" s="165" t="s">
        <v>22</v>
      </c>
      <c r="U142" s="42" t="s">
        <v>45</v>
      </c>
      <c r="V142" s="34"/>
      <c r="W142" s="166">
        <f>V142*K142</f>
        <v>0</v>
      </c>
      <c r="X142" s="166">
        <v>1.8500000000000001E-3</v>
      </c>
      <c r="Y142" s="166">
        <f>X142*K142</f>
        <v>0.58460000000000001</v>
      </c>
      <c r="Z142" s="166">
        <v>0</v>
      </c>
      <c r="AA142" s="167">
        <f>Z142*K142</f>
        <v>0</v>
      </c>
      <c r="AR142" s="18" t="s">
        <v>175</v>
      </c>
      <c r="AT142" s="18" t="s">
        <v>171</v>
      </c>
      <c r="AU142" s="18" t="s">
        <v>122</v>
      </c>
      <c r="AY142" s="18" t="s">
        <v>143</v>
      </c>
      <c r="BE142" s="104">
        <f>IF(U142="základná",N142,0)</f>
        <v>0</v>
      </c>
      <c r="BF142" s="104">
        <f>IF(U142="znížená",N142,0)</f>
        <v>0</v>
      </c>
      <c r="BG142" s="104">
        <f>IF(U142="zákl. prenesená",N142,0)</f>
        <v>0</v>
      </c>
      <c r="BH142" s="104">
        <f>IF(U142="zníž. prenesená",N142,0)</f>
        <v>0</v>
      </c>
      <c r="BI142" s="104">
        <f>IF(U142="nulová",N142,0)</f>
        <v>0</v>
      </c>
      <c r="BJ142" s="18" t="s">
        <v>122</v>
      </c>
      <c r="BK142" s="104">
        <f>ROUND(L142*K142,2)</f>
        <v>0</v>
      </c>
      <c r="BL142" s="18" t="s">
        <v>148</v>
      </c>
      <c r="BM142" s="18" t="s">
        <v>207</v>
      </c>
    </row>
    <row r="143" spans="2:65" s="1" customFormat="1" ht="25.5" customHeight="1">
      <c r="B143" s="33"/>
      <c r="C143" s="168" t="s">
        <v>208</v>
      </c>
      <c r="D143" s="168" t="s">
        <v>171</v>
      </c>
      <c r="E143" s="169" t="s">
        <v>209</v>
      </c>
      <c r="F143" s="243" t="s">
        <v>210</v>
      </c>
      <c r="G143" s="243"/>
      <c r="H143" s="243"/>
      <c r="I143" s="243"/>
      <c r="J143" s="170" t="s">
        <v>147</v>
      </c>
      <c r="K143" s="171">
        <v>316</v>
      </c>
      <c r="L143" s="244">
        <v>0</v>
      </c>
      <c r="M143" s="245"/>
      <c r="N143" s="246">
        <f>ROUND(L143*K143,2)</f>
        <v>0</v>
      </c>
      <c r="O143" s="242"/>
      <c r="P143" s="242"/>
      <c r="Q143" s="242"/>
      <c r="R143" s="35"/>
      <c r="T143" s="165" t="s">
        <v>22</v>
      </c>
      <c r="U143" s="42" t="s">
        <v>45</v>
      </c>
      <c r="V143" s="34"/>
      <c r="W143" s="166">
        <f>V143*K143</f>
        <v>0</v>
      </c>
      <c r="X143" s="166">
        <v>1.6000000000000001E-3</v>
      </c>
      <c r="Y143" s="166">
        <f>X143*K143</f>
        <v>0.50560000000000005</v>
      </c>
      <c r="Z143" s="166">
        <v>0</v>
      </c>
      <c r="AA143" s="167">
        <f>Z143*K143</f>
        <v>0</v>
      </c>
      <c r="AR143" s="18" t="s">
        <v>175</v>
      </c>
      <c r="AT143" s="18" t="s">
        <v>171</v>
      </c>
      <c r="AU143" s="18" t="s">
        <v>122</v>
      </c>
      <c r="AY143" s="18" t="s">
        <v>143</v>
      </c>
      <c r="BE143" s="104">
        <f>IF(U143="základná",N143,0)</f>
        <v>0</v>
      </c>
      <c r="BF143" s="104">
        <f>IF(U143="znížená",N143,0)</f>
        <v>0</v>
      </c>
      <c r="BG143" s="104">
        <f>IF(U143="zákl. prenesená",N143,0)</f>
        <v>0</v>
      </c>
      <c r="BH143" s="104">
        <f>IF(U143="zníž. prenesená",N143,0)</f>
        <v>0</v>
      </c>
      <c r="BI143" s="104">
        <f>IF(U143="nulová",N143,0)</f>
        <v>0</v>
      </c>
      <c r="BJ143" s="18" t="s">
        <v>122</v>
      </c>
      <c r="BK143" s="104">
        <f>ROUND(L143*K143,2)</f>
        <v>0</v>
      </c>
      <c r="BL143" s="18" t="s">
        <v>148</v>
      </c>
      <c r="BM143" s="18" t="s">
        <v>211</v>
      </c>
    </row>
    <row r="144" spans="2:65" s="9" customFormat="1" ht="29.85" customHeight="1">
      <c r="B144" s="150"/>
      <c r="C144" s="151"/>
      <c r="D144" s="160" t="s">
        <v>115</v>
      </c>
      <c r="E144" s="160"/>
      <c r="F144" s="160"/>
      <c r="G144" s="160"/>
      <c r="H144" s="160"/>
      <c r="I144" s="160"/>
      <c r="J144" s="160"/>
      <c r="K144" s="160"/>
      <c r="L144" s="160"/>
      <c r="M144" s="160"/>
      <c r="N144" s="252">
        <f>BK144</f>
        <v>0</v>
      </c>
      <c r="O144" s="253"/>
      <c r="P144" s="253"/>
      <c r="Q144" s="253"/>
      <c r="R144" s="153"/>
      <c r="T144" s="154"/>
      <c r="U144" s="151"/>
      <c r="V144" s="151"/>
      <c r="W144" s="155">
        <f>SUM(W145:W146)</f>
        <v>0</v>
      </c>
      <c r="X144" s="151"/>
      <c r="Y144" s="155">
        <f>SUM(Y145:Y146)</f>
        <v>53.900142000000002</v>
      </c>
      <c r="Z144" s="151"/>
      <c r="AA144" s="156">
        <f>SUM(AA145:AA146)</f>
        <v>0</v>
      </c>
      <c r="AR144" s="157" t="s">
        <v>86</v>
      </c>
      <c r="AT144" s="158" t="s">
        <v>77</v>
      </c>
      <c r="AU144" s="158" t="s">
        <v>86</v>
      </c>
      <c r="AY144" s="157" t="s">
        <v>143</v>
      </c>
      <c r="BK144" s="159">
        <f>SUM(BK145:BK146)</f>
        <v>0</v>
      </c>
    </row>
    <row r="145" spans="2:65" s="1" customFormat="1" ht="38.25" customHeight="1">
      <c r="B145" s="33"/>
      <c r="C145" s="161" t="s">
        <v>212</v>
      </c>
      <c r="D145" s="161" t="s">
        <v>144</v>
      </c>
      <c r="E145" s="162" t="s">
        <v>213</v>
      </c>
      <c r="F145" s="239" t="s">
        <v>214</v>
      </c>
      <c r="G145" s="239"/>
      <c r="H145" s="239"/>
      <c r="I145" s="239"/>
      <c r="J145" s="163" t="s">
        <v>152</v>
      </c>
      <c r="K145" s="164">
        <v>355.8</v>
      </c>
      <c r="L145" s="240">
        <v>0</v>
      </c>
      <c r="M145" s="241"/>
      <c r="N145" s="242">
        <f>ROUND(L145*K145,2)</f>
        <v>0</v>
      </c>
      <c r="O145" s="242"/>
      <c r="P145" s="242"/>
      <c r="Q145" s="242"/>
      <c r="R145" s="35"/>
      <c r="T145" s="165" t="s">
        <v>22</v>
      </c>
      <c r="U145" s="42" t="s">
        <v>45</v>
      </c>
      <c r="V145" s="34"/>
      <c r="W145" s="166">
        <f>V145*K145</f>
        <v>0</v>
      </c>
      <c r="X145" s="166">
        <v>0.12734000000000001</v>
      </c>
      <c r="Y145" s="166">
        <f>X145*K145</f>
        <v>45.307572000000008</v>
      </c>
      <c r="Z145" s="166">
        <v>0</v>
      </c>
      <c r="AA145" s="167">
        <f>Z145*K145</f>
        <v>0</v>
      </c>
      <c r="AR145" s="18" t="s">
        <v>148</v>
      </c>
      <c r="AT145" s="18" t="s">
        <v>144</v>
      </c>
      <c r="AU145" s="18" t="s">
        <v>122</v>
      </c>
      <c r="AY145" s="18" t="s">
        <v>143</v>
      </c>
      <c r="BE145" s="104">
        <f>IF(U145="základná",N145,0)</f>
        <v>0</v>
      </c>
      <c r="BF145" s="104">
        <f>IF(U145="znížená",N145,0)</f>
        <v>0</v>
      </c>
      <c r="BG145" s="104">
        <f>IF(U145="zákl. prenesená",N145,0)</f>
        <v>0</v>
      </c>
      <c r="BH145" s="104">
        <f>IF(U145="zníž. prenesená",N145,0)</f>
        <v>0</v>
      </c>
      <c r="BI145" s="104">
        <f>IF(U145="nulová",N145,0)</f>
        <v>0</v>
      </c>
      <c r="BJ145" s="18" t="s">
        <v>122</v>
      </c>
      <c r="BK145" s="104">
        <f>ROUND(L145*K145,2)</f>
        <v>0</v>
      </c>
      <c r="BL145" s="18" t="s">
        <v>148</v>
      </c>
      <c r="BM145" s="18" t="s">
        <v>215</v>
      </c>
    </row>
    <row r="146" spans="2:65" s="1" customFormat="1" ht="25.5" customHeight="1">
      <c r="B146" s="33"/>
      <c r="C146" s="168" t="s">
        <v>216</v>
      </c>
      <c r="D146" s="168" t="s">
        <v>171</v>
      </c>
      <c r="E146" s="169" t="s">
        <v>217</v>
      </c>
      <c r="F146" s="243" t="s">
        <v>218</v>
      </c>
      <c r="G146" s="243"/>
      <c r="H146" s="243"/>
      <c r="I146" s="243"/>
      <c r="J146" s="170" t="s">
        <v>219</v>
      </c>
      <c r="K146" s="171">
        <v>373.59</v>
      </c>
      <c r="L146" s="244">
        <v>0</v>
      </c>
      <c r="M146" s="245"/>
      <c r="N146" s="246">
        <f>ROUND(L146*K146,2)</f>
        <v>0</v>
      </c>
      <c r="O146" s="242"/>
      <c r="P146" s="242"/>
      <c r="Q146" s="242"/>
      <c r="R146" s="35"/>
      <c r="T146" s="165" t="s">
        <v>22</v>
      </c>
      <c r="U146" s="42" t="s">
        <v>45</v>
      </c>
      <c r="V146" s="34"/>
      <c r="W146" s="166">
        <f>V146*K146</f>
        <v>0</v>
      </c>
      <c r="X146" s="166">
        <v>2.3E-2</v>
      </c>
      <c r="Y146" s="166">
        <f>X146*K146</f>
        <v>8.5925699999999985</v>
      </c>
      <c r="Z146" s="166">
        <v>0</v>
      </c>
      <c r="AA146" s="167">
        <f>Z146*K146</f>
        <v>0</v>
      </c>
      <c r="AR146" s="18" t="s">
        <v>175</v>
      </c>
      <c r="AT146" s="18" t="s">
        <v>171</v>
      </c>
      <c r="AU146" s="18" t="s">
        <v>122</v>
      </c>
      <c r="AY146" s="18" t="s">
        <v>143</v>
      </c>
      <c r="BE146" s="104">
        <f>IF(U146="základná",N146,0)</f>
        <v>0</v>
      </c>
      <c r="BF146" s="104">
        <f>IF(U146="znížená",N146,0)</f>
        <v>0</v>
      </c>
      <c r="BG146" s="104">
        <f>IF(U146="zákl. prenesená",N146,0)</f>
        <v>0</v>
      </c>
      <c r="BH146" s="104">
        <f>IF(U146="zníž. prenesená",N146,0)</f>
        <v>0</v>
      </c>
      <c r="BI146" s="104">
        <f>IF(U146="nulová",N146,0)</f>
        <v>0</v>
      </c>
      <c r="BJ146" s="18" t="s">
        <v>122</v>
      </c>
      <c r="BK146" s="104">
        <f>ROUND(L146*K146,2)</f>
        <v>0</v>
      </c>
      <c r="BL146" s="18" t="s">
        <v>148</v>
      </c>
      <c r="BM146" s="18" t="s">
        <v>220</v>
      </c>
    </row>
    <row r="147" spans="2:65" s="9" customFormat="1" ht="29.85" customHeight="1">
      <c r="B147" s="150"/>
      <c r="C147" s="151"/>
      <c r="D147" s="160" t="s">
        <v>116</v>
      </c>
      <c r="E147" s="160"/>
      <c r="F147" s="160"/>
      <c r="G147" s="160"/>
      <c r="H147" s="160"/>
      <c r="I147" s="160"/>
      <c r="J147" s="160"/>
      <c r="K147" s="160"/>
      <c r="L147" s="160"/>
      <c r="M147" s="160"/>
      <c r="N147" s="252">
        <f>BK147</f>
        <v>0</v>
      </c>
      <c r="O147" s="253"/>
      <c r="P147" s="253"/>
      <c r="Q147" s="253"/>
      <c r="R147" s="153"/>
      <c r="T147" s="154"/>
      <c r="U147" s="151"/>
      <c r="V147" s="151"/>
      <c r="W147" s="155">
        <f>W148</f>
        <v>0</v>
      </c>
      <c r="X147" s="151"/>
      <c r="Y147" s="155">
        <f>Y148</f>
        <v>0</v>
      </c>
      <c r="Z147" s="151"/>
      <c r="AA147" s="156">
        <f>AA148</f>
        <v>0</v>
      </c>
      <c r="AR147" s="157" t="s">
        <v>86</v>
      </c>
      <c r="AT147" s="158" t="s">
        <v>77</v>
      </c>
      <c r="AU147" s="158" t="s">
        <v>86</v>
      </c>
      <c r="AY147" s="157" t="s">
        <v>143</v>
      </c>
      <c r="BK147" s="159">
        <f>BK148</f>
        <v>0</v>
      </c>
    </row>
    <row r="148" spans="2:65" s="1" customFormat="1" ht="38.25" customHeight="1">
      <c r="B148" s="33"/>
      <c r="C148" s="161" t="s">
        <v>221</v>
      </c>
      <c r="D148" s="161" t="s">
        <v>144</v>
      </c>
      <c r="E148" s="162" t="s">
        <v>222</v>
      </c>
      <c r="F148" s="239" t="s">
        <v>223</v>
      </c>
      <c r="G148" s="239"/>
      <c r="H148" s="239"/>
      <c r="I148" s="239"/>
      <c r="J148" s="163" t="s">
        <v>174</v>
      </c>
      <c r="K148" s="164">
        <v>182.22399999999999</v>
      </c>
      <c r="L148" s="240">
        <v>0</v>
      </c>
      <c r="M148" s="241"/>
      <c r="N148" s="242">
        <f>ROUND(L148*K148,2)</f>
        <v>0</v>
      </c>
      <c r="O148" s="242"/>
      <c r="P148" s="242"/>
      <c r="Q148" s="242"/>
      <c r="R148" s="35"/>
      <c r="T148" s="165" t="s">
        <v>22</v>
      </c>
      <c r="U148" s="42" t="s">
        <v>45</v>
      </c>
      <c r="V148" s="34"/>
      <c r="W148" s="166">
        <f>V148*K148</f>
        <v>0</v>
      </c>
      <c r="X148" s="166">
        <v>0</v>
      </c>
      <c r="Y148" s="166">
        <f>X148*K148</f>
        <v>0</v>
      </c>
      <c r="Z148" s="166">
        <v>0</v>
      </c>
      <c r="AA148" s="167">
        <f>Z148*K148</f>
        <v>0</v>
      </c>
      <c r="AR148" s="18" t="s">
        <v>148</v>
      </c>
      <c r="AT148" s="18" t="s">
        <v>144</v>
      </c>
      <c r="AU148" s="18" t="s">
        <v>122</v>
      </c>
      <c r="AY148" s="18" t="s">
        <v>143</v>
      </c>
      <c r="BE148" s="104">
        <f>IF(U148="základná",N148,0)</f>
        <v>0</v>
      </c>
      <c r="BF148" s="104">
        <f>IF(U148="znížená",N148,0)</f>
        <v>0</v>
      </c>
      <c r="BG148" s="104">
        <f>IF(U148="zákl. prenesená",N148,0)</f>
        <v>0</v>
      </c>
      <c r="BH148" s="104">
        <f>IF(U148="zníž. prenesená",N148,0)</f>
        <v>0</v>
      </c>
      <c r="BI148" s="104">
        <f>IF(U148="nulová",N148,0)</f>
        <v>0</v>
      </c>
      <c r="BJ148" s="18" t="s">
        <v>122</v>
      </c>
      <c r="BK148" s="104">
        <f>ROUND(L148*K148,2)</f>
        <v>0</v>
      </c>
      <c r="BL148" s="18" t="s">
        <v>148</v>
      </c>
      <c r="BM148" s="18" t="s">
        <v>224</v>
      </c>
    </row>
    <row r="149" spans="2:65" s="9" customFormat="1" ht="37.35" customHeight="1">
      <c r="B149" s="150"/>
      <c r="C149" s="151"/>
      <c r="D149" s="152" t="s">
        <v>117</v>
      </c>
      <c r="E149" s="152"/>
      <c r="F149" s="152"/>
      <c r="G149" s="152"/>
      <c r="H149" s="152"/>
      <c r="I149" s="152"/>
      <c r="J149" s="152"/>
      <c r="K149" s="152"/>
      <c r="L149" s="152"/>
      <c r="M149" s="152"/>
      <c r="N149" s="254">
        <f>BK149</f>
        <v>0</v>
      </c>
      <c r="O149" s="255"/>
      <c r="P149" s="255"/>
      <c r="Q149" s="255"/>
      <c r="R149" s="153"/>
      <c r="T149" s="154"/>
      <c r="U149" s="151"/>
      <c r="V149" s="151"/>
      <c r="W149" s="155">
        <f>W150</f>
        <v>0</v>
      </c>
      <c r="X149" s="151"/>
      <c r="Y149" s="155">
        <f>Y150</f>
        <v>6.2040000000000005E-2</v>
      </c>
      <c r="Z149" s="151"/>
      <c r="AA149" s="156">
        <f>AA150</f>
        <v>0</v>
      </c>
      <c r="AR149" s="157" t="s">
        <v>122</v>
      </c>
      <c r="AT149" s="158" t="s">
        <v>77</v>
      </c>
      <c r="AU149" s="158" t="s">
        <v>78</v>
      </c>
      <c r="AY149" s="157" t="s">
        <v>143</v>
      </c>
      <c r="BK149" s="159">
        <f>BK150</f>
        <v>0</v>
      </c>
    </row>
    <row r="150" spans="2:65" s="9" customFormat="1" ht="19.899999999999999" customHeight="1">
      <c r="B150" s="150"/>
      <c r="C150" s="151"/>
      <c r="D150" s="160" t="s">
        <v>118</v>
      </c>
      <c r="E150" s="160"/>
      <c r="F150" s="160"/>
      <c r="G150" s="160"/>
      <c r="H150" s="160"/>
      <c r="I150" s="160"/>
      <c r="J150" s="160"/>
      <c r="K150" s="160"/>
      <c r="L150" s="160"/>
      <c r="M150" s="160"/>
      <c r="N150" s="250">
        <f>BK150</f>
        <v>0</v>
      </c>
      <c r="O150" s="251"/>
      <c r="P150" s="251"/>
      <c r="Q150" s="251"/>
      <c r="R150" s="153"/>
      <c r="T150" s="154"/>
      <c r="U150" s="151"/>
      <c r="V150" s="151"/>
      <c r="W150" s="155">
        <f>W151</f>
        <v>0</v>
      </c>
      <c r="X150" s="151"/>
      <c r="Y150" s="155">
        <f>Y151</f>
        <v>6.2040000000000005E-2</v>
      </c>
      <c r="Z150" s="151"/>
      <c r="AA150" s="156">
        <f>AA151</f>
        <v>0</v>
      </c>
      <c r="AR150" s="157" t="s">
        <v>122</v>
      </c>
      <c r="AT150" s="158" t="s">
        <v>77</v>
      </c>
      <c r="AU150" s="158" t="s">
        <v>86</v>
      </c>
      <c r="AY150" s="157" t="s">
        <v>143</v>
      </c>
      <c r="BK150" s="159">
        <f>BK151</f>
        <v>0</v>
      </c>
    </row>
    <row r="151" spans="2:65" s="1" customFormat="1" ht="16.5" customHeight="1">
      <c r="B151" s="33"/>
      <c r="C151" s="161" t="s">
        <v>10</v>
      </c>
      <c r="D151" s="161" t="s">
        <v>144</v>
      </c>
      <c r="E151" s="162" t="s">
        <v>225</v>
      </c>
      <c r="F151" s="239" t="s">
        <v>226</v>
      </c>
      <c r="G151" s="239"/>
      <c r="H151" s="239"/>
      <c r="I151" s="239"/>
      <c r="J151" s="163" t="s">
        <v>152</v>
      </c>
      <c r="K151" s="164">
        <v>564</v>
      </c>
      <c r="L151" s="240">
        <v>0</v>
      </c>
      <c r="M151" s="241"/>
      <c r="N151" s="242">
        <f>ROUND(L151*K151,2)</f>
        <v>0</v>
      </c>
      <c r="O151" s="242"/>
      <c r="P151" s="242"/>
      <c r="Q151" s="242"/>
      <c r="R151" s="35"/>
      <c r="T151" s="165" t="s">
        <v>22</v>
      </c>
      <c r="U151" s="42" t="s">
        <v>45</v>
      </c>
      <c r="V151" s="34"/>
      <c r="W151" s="166">
        <f>V151*K151</f>
        <v>0</v>
      </c>
      <c r="X151" s="166">
        <v>1.1E-4</v>
      </c>
      <c r="Y151" s="166">
        <f>X151*K151</f>
        <v>6.2040000000000005E-2</v>
      </c>
      <c r="Z151" s="166">
        <v>0</v>
      </c>
      <c r="AA151" s="167">
        <f>Z151*K151</f>
        <v>0</v>
      </c>
      <c r="AR151" s="18" t="s">
        <v>208</v>
      </c>
      <c r="AT151" s="18" t="s">
        <v>144</v>
      </c>
      <c r="AU151" s="18" t="s">
        <v>122</v>
      </c>
      <c r="AY151" s="18" t="s">
        <v>143</v>
      </c>
      <c r="BE151" s="104">
        <f>IF(U151="základná",N151,0)</f>
        <v>0</v>
      </c>
      <c r="BF151" s="104">
        <f>IF(U151="znížená",N151,0)</f>
        <v>0</v>
      </c>
      <c r="BG151" s="104">
        <f>IF(U151="zákl. prenesená",N151,0)</f>
        <v>0</v>
      </c>
      <c r="BH151" s="104">
        <f>IF(U151="zníž. prenesená",N151,0)</f>
        <v>0</v>
      </c>
      <c r="BI151" s="104">
        <f>IF(U151="nulová",N151,0)</f>
        <v>0</v>
      </c>
      <c r="BJ151" s="18" t="s">
        <v>122</v>
      </c>
      <c r="BK151" s="104">
        <f>ROUND(L151*K151,2)</f>
        <v>0</v>
      </c>
      <c r="BL151" s="18" t="s">
        <v>208</v>
      </c>
      <c r="BM151" s="18" t="s">
        <v>227</v>
      </c>
    </row>
    <row r="152" spans="2:65" s="1" customFormat="1" ht="49.9" customHeight="1">
      <c r="B152" s="33"/>
      <c r="C152" s="34"/>
      <c r="D152" s="152" t="s">
        <v>228</v>
      </c>
      <c r="E152" s="34"/>
      <c r="F152" s="34"/>
      <c r="G152" s="34"/>
      <c r="H152" s="34"/>
      <c r="I152" s="34"/>
      <c r="J152" s="34"/>
      <c r="K152" s="34"/>
      <c r="L152" s="34"/>
      <c r="M152" s="34"/>
      <c r="N152" s="254">
        <f>BK152</f>
        <v>0</v>
      </c>
      <c r="O152" s="255"/>
      <c r="P152" s="255"/>
      <c r="Q152" s="255"/>
      <c r="R152" s="35"/>
      <c r="T152" s="141"/>
      <c r="U152" s="54"/>
      <c r="V152" s="54"/>
      <c r="W152" s="54"/>
      <c r="X152" s="54"/>
      <c r="Y152" s="54"/>
      <c r="Z152" s="54"/>
      <c r="AA152" s="56"/>
      <c r="AT152" s="18" t="s">
        <v>77</v>
      </c>
      <c r="AU152" s="18" t="s">
        <v>78</v>
      </c>
      <c r="AY152" s="18" t="s">
        <v>229</v>
      </c>
      <c r="BK152" s="104">
        <v>0</v>
      </c>
    </row>
    <row r="153" spans="2:65" s="1" customFormat="1" ht="6.95" customHeight="1">
      <c r="B153" s="57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9"/>
    </row>
  </sheetData>
  <sheetProtection algorithmName="SHA-512" hashValue="THQUMKTQqYUnCWEU6ZnfcTsUl55eUiqDDg7RbpUpSJgpd4rWC3pfsC1XYhm4Za16eS49YmkbGZPSV5eF5NdeNA==" saltValue="PL6hGWXxlh0NIWwjThXN7976G7EibllAVqy/mq+fhikzEA+h1YwJL48lsN9fQjO05ULcG+DZsTMTeyA74UEz8w==" spinCount="10" sheet="1" objects="1" scenarios="1" formatColumns="0" formatRows="0"/>
  <mergeCells count="140">
    <mergeCell ref="N152:Q152"/>
    <mergeCell ref="H1:K1"/>
    <mergeCell ref="S2:AC2"/>
    <mergeCell ref="F148:I148"/>
    <mergeCell ref="L148:M148"/>
    <mergeCell ref="N148:Q148"/>
    <mergeCell ref="F151:I151"/>
    <mergeCell ref="L151:M151"/>
    <mergeCell ref="N151:Q151"/>
    <mergeCell ref="N123:Q123"/>
    <mergeCell ref="N124:Q124"/>
    <mergeCell ref="N125:Q125"/>
    <mergeCell ref="N136:Q136"/>
    <mergeCell ref="N140:Q140"/>
    <mergeCell ref="N144:Q144"/>
    <mergeCell ref="N147:Q147"/>
    <mergeCell ref="N149:Q149"/>
    <mergeCell ref="N150:Q150"/>
    <mergeCell ref="F143:I143"/>
    <mergeCell ref="L143:M143"/>
    <mergeCell ref="N143:Q143"/>
    <mergeCell ref="F145:I145"/>
    <mergeCell ref="L145:M145"/>
    <mergeCell ref="N145:Q145"/>
    <mergeCell ref="F146:I146"/>
    <mergeCell ref="L146:M146"/>
    <mergeCell ref="N146:Q146"/>
    <mergeCell ref="F139:I139"/>
    <mergeCell ref="L139:M139"/>
    <mergeCell ref="N139:Q139"/>
    <mergeCell ref="F141:I141"/>
    <mergeCell ref="L141:M141"/>
    <mergeCell ref="N141:Q141"/>
    <mergeCell ref="F142:I142"/>
    <mergeCell ref="L142:M142"/>
    <mergeCell ref="N142:Q142"/>
    <mergeCell ref="F135:I135"/>
    <mergeCell ref="L135:M135"/>
    <mergeCell ref="N135:Q135"/>
    <mergeCell ref="F137:I137"/>
    <mergeCell ref="L137:M137"/>
    <mergeCell ref="N137:Q137"/>
    <mergeCell ref="F138:I138"/>
    <mergeCell ref="L138:M138"/>
    <mergeCell ref="N138:Q138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N104:Q104"/>
    <mergeCell ref="L106:Q106"/>
    <mergeCell ref="C112:Q112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hyperlinks>
    <hyperlink ref="F1:G1" location="C2" display="1) Krycí list rozpočtu"/>
    <hyperlink ref="H1:K1" location="C86" display="2) Rekapitulácia rozpočtu"/>
    <hyperlink ref="L1" location="C12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Obnova atletickej trate</vt:lpstr>
      <vt:lpstr>'01 - Obnova atletickej trate'!Názvy_tlače</vt:lpstr>
      <vt:lpstr>'Rekapitulácia stavby'!Názvy_tlače</vt:lpstr>
      <vt:lpstr>'01 - Obnova atletickej trate'!Oblasť_tlače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12345-PC\12345</dc:creator>
  <cp:lastModifiedBy>xxxx xxxx</cp:lastModifiedBy>
  <dcterms:created xsi:type="dcterms:W3CDTF">2019-03-13T09:29:58Z</dcterms:created>
  <dcterms:modified xsi:type="dcterms:W3CDTF">2019-08-12T12:03:04Z</dcterms:modified>
</cp:coreProperties>
</file>