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ácia stavby" sheetId="1" r:id="rId1"/>
    <sheet name="01 - Obnova atletickej tr..." sheetId="2" r:id="rId2"/>
  </sheets>
  <definedNames>
    <definedName name="_xlnm.Print_Area" localSheetId="0">'Rekapitulácia stavby'!$C$4:$AP$70,'Rekapitulácia stavby'!$C$76:$AP$96</definedName>
    <definedName name="_xlnm.Print_Titles" localSheetId="0">'Rekapitulácia stavby'!$85:$85</definedName>
    <definedName name="_xlnm.Print_Area" localSheetId="1">'01 - Obnova atletickej tr...'!$C$4:$Q$70,'01 - Obnova atletickej tr...'!$C$76:$Q$106,'01 - Obnova atletickej tr...'!$C$112:$Q$158</definedName>
    <definedName name="_xlnm.Print_Titles" localSheetId="1">'01 - Obnova atletickej tr...'!$122:$122</definedName>
  </definedNames>
  <calcPr/>
</workbook>
</file>

<file path=xl/calcChain.xml><?xml version="1.0" encoding="utf-8"?>
<calcChain xmlns="http://schemas.openxmlformats.org/spreadsheetml/2006/main">
  <c i="2" r="N158"/>
  <c i="1" r="AY88"/>
  <c r="AX88"/>
  <c i="2" r="BI157"/>
  <c r="BH157"/>
  <c r="BG157"/>
  <c r="BE157"/>
  <c r="AA157"/>
  <c r="AA156"/>
  <c r="AA155"/>
  <c r="Y157"/>
  <c r="Y156"/>
  <c r="Y155"/>
  <c r="W157"/>
  <c r="W156"/>
  <c r="W155"/>
  <c r="BK157"/>
  <c r="BK156"/>
  <c r="N156"/>
  <c r="BK155"/>
  <c r="N155"/>
  <c r="N157"/>
  <c r="BF157"/>
  <c r="N96"/>
  <c r="N95"/>
  <c r="BI154"/>
  <c r="BH154"/>
  <c r="BG154"/>
  <c r="BE154"/>
  <c r="AA154"/>
  <c r="AA153"/>
  <c r="Y154"/>
  <c r="Y153"/>
  <c r="W154"/>
  <c r="W153"/>
  <c r="BK154"/>
  <c r="BK153"/>
  <c r="N153"/>
  <c r="N154"/>
  <c r="BF154"/>
  <c r="N94"/>
  <c r="BI152"/>
  <c r="BH152"/>
  <c r="BG152"/>
  <c r="BE152"/>
  <c r="AA152"/>
  <c r="Y152"/>
  <c r="W152"/>
  <c r="BK152"/>
  <c r="N152"/>
  <c r="BF152"/>
  <c r="BI151"/>
  <c r="BH151"/>
  <c r="BG151"/>
  <c r="BE151"/>
  <c r="AA151"/>
  <c r="Y151"/>
  <c r="W151"/>
  <c r="BK151"/>
  <c r="N151"/>
  <c r="BF151"/>
  <c r="BI150"/>
  <c r="BH150"/>
  <c r="BG150"/>
  <c r="BE150"/>
  <c r="AA150"/>
  <c r="Y150"/>
  <c r="W150"/>
  <c r="BK150"/>
  <c r="N150"/>
  <c r="BF150"/>
  <c r="BI149"/>
  <c r="BH149"/>
  <c r="BG149"/>
  <c r="BE149"/>
  <c r="AA149"/>
  <c r="Y149"/>
  <c r="W149"/>
  <c r="BK149"/>
  <c r="N149"/>
  <c r="BF149"/>
  <c r="BI148"/>
  <c r="BH148"/>
  <c r="BG148"/>
  <c r="BE148"/>
  <c r="AA148"/>
  <c r="Y148"/>
  <c r="W148"/>
  <c r="BK148"/>
  <c r="N148"/>
  <c r="BF148"/>
  <c r="BI147"/>
  <c r="BH147"/>
  <c r="BG147"/>
  <c r="BE147"/>
  <c r="AA147"/>
  <c r="AA146"/>
  <c r="Y147"/>
  <c r="Y146"/>
  <c r="W147"/>
  <c r="W146"/>
  <c r="BK147"/>
  <c r="BK146"/>
  <c r="N146"/>
  <c r="N147"/>
  <c r="BF147"/>
  <c r="N93"/>
  <c r="BI145"/>
  <c r="BH145"/>
  <c r="BG145"/>
  <c r="BE145"/>
  <c r="AA145"/>
  <c r="Y145"/>
  <c r="W145"/>
  <c r="BK145"/>
  <c r="N145"/>
  <c r="BF145"/>
  <c r="BI144"/>
  <c r="BH144"/>
  <c r="BG144"/>
  <c r="BE144"/>
  <c r="AA144"/>
  <c r="Y144"/>
  <c r="W144"/>
  <c r="BK144"/>
  <c r="N144"/>
  <c r="BF144"/>
  <c r="BI143"/>
  <c r="BH143"/>
  <c r="BG143"/>
  <c r="BE143"/>
  <c r="AA143"/>
  <c r="Y143"/>
  <c r="W143"/>
  <c r="BK143"/>
  <c r="N143"/>
  <c r="BF143"/>
  <c r="BI142"/>
  <c r="BH142"/>
  <c r="BG142"/>
  <c r="BE142"/>
  <c r="AA142"/>
  <c r="Y142"/>
  <c r="W142"/>
  <c r="BK142"/>
  <c r="N142"/>
  <c r="BF142"/>
  <c r="BI141"/>
  <c r="BH141"/>
  <c r="BG141"/>
  <c r="BE141"/>
  <c r="AA141"/>
  <c r="Y141"/>
  <c r="W141"/>
  <c r="BK141"/>
  <c r="N141"/>
  <c r="BF141"/>
  <c r="BI140"/>
  <c r="BH140"/>
  <c r="BG140"/>
  <c r="BE140"/>
  <c r="AA140"/>
  <c r="Y140"/>
  <c r="W140"/>
  <c r="BK140"/>
  <c r="N140"/>
  <c r="BF140"/>
  <c r="BI139"/>
  <c r="BH139"/>
  <c r="BG139"/>
  <c r="BE139"/>
  <c r="AA139"/>
  <c r="AA138"/>
  <c r="Y139"/>
  <c r="Y138"/>
  <c r="W139"/>
  <c r="W138"/>
  <c r="BK139"/>
  <c r="BK138"/>
  <c r="N138"/>
  <c r="N139"/>
  <c r="BF139"/>
  <c r="N92"/>
  <c r="BI137"/>
  <c r="BH137"/>
  <c r="BG137"/>
  <c r="BE137"/>
  <c r="AA137"/>
  <c r="Y137"/>
  <c r="W137"/>
  <c r="BK137"/>
  <c r="N137"/>
  <c r="BF137"/>
  <c r="BI136"/>
  <c r="BH136"/>
  <c r="BG136"/>
  <c r="BE136"/>
  <c r="AA136"/>
  <c r="Y136"/>
  <c r="W136"/>
  <c r="BK136"/>
  <c r="N136"/>
  <c r="BF136"/>
  <c r="BI135"/>
  <c r="BH135"/>
  <c r="BG135"/>
  <c r="BE135"/>
  <c r="AA135"/>
  <c r="AA134"/>
  <c r="Y135"/>
  <c r="Y134"/>
  <c r="W135"/>
  <c r="W134"/>
  <c r="BK135"/>
  <c r="BK134"/>
  <c r="N134"/>
  <c r="N135"/>
  <c r="BF135"/>
  <c r="N91"/>
  <c r="BI133"/>
  <c r="BH133"/>
  <c r="BG133"/>
  <c r="BE133"/>
  <c r="AA133"/>
  <c r="Y133"/>
  <c r="W133"/>
  <c r="BK133"/>
  <c r="N133"/>
  <c r="BF133"/>
  <c r="BI132"/>
  <c r="BH132"/>
  <c r="BG132"/>
  <c r="BE132"/>
  <c r="AA132"/>
  <c r="Y132"/>
  <c r="W132"/>
  <c r="BK132"/>
  <c r="N132"/>
  <c r="BF132"/>
  <c r="BI131"/>
  <c r="BH131"/>
  <c r="BG131"/>
  <c r="BE131"/>
  <c r="AA131"/>
  <c r="Y131"/>
  <c r="W131"/>
  <c r="BK131"/>
  <c r="N131"/>
  <c r="BF131"/>
  <c r="BI130"/>
  <c r="BH130"/>
  <c r="BG130"/>
  <c r="BE130"/>
  <c r="AA130"/>
  <c r="Y130"/>
  <c r="W130"/>
  <c r="BK130"/>
  <c r="N130"/>
  <c r="BF130"/>
  <c r="BI129"/>
  <c r="BH129"/>
  <c r="BG129"/>
  <c r="BE129"/>
  <c r="AA129"/>
  <c r="Y129"/>
  <c r="W129"/>
  <c r="BK129"/>
  <c r="N129"/>
  <c r="BF129"/>
  <c r="BI128"/>
  <c r="BH128"/>
  <c r="BG128"/>
  <c r="BE128"/>
  <c r="AA128"/>
  <c r="Y128"/>
  <c r="W128"/>
  <c r="BK128"/>
  <c r="N128"/>
  <c r="BF128"/>
  <c r="BI127"/>
  <c r="BH127"/>
  <c r="BG127"/>
  <c r="BE127"/>
  <c r="AA127"/>
  <c r="Y127"/>
  <c r="W127"/>
  <c r="BK127"/>
  <c r="N127"/>
  <c r="BF127"/>
  <c r="BI126"/>
  <c r="BH126"/>
  <c r="BG126"/>
  <c r="BE126"/>
  <c r="AA126"/>
  <c r="AA125"/>
  <c r="AA124"/>
  <c r="AA123"/>
  <c r="Y126"/>
  <c r="Y125"/>
  <c r="Y124"/>
  <c r="Y123"/>
  <c r="W126"/>
  <c r="W125"/>
  <c r="W124"/>
  <c r="W123"/>
  <c i="1" r="AU88"/>
  <c i="2" r="BK126"/>
  <c r="BK125"/>
  <c r="N125"/>
  <c r="BK124"/>
  <c r="N124"/>
  <c r="BK123"/>
  <c r="N123"/>
  <c r="N88"/>
  <c r="N126"/>
  <c r="BF126"/>
  <c r="N90"/>
  <c r="N89"/>
  <c r="M120"/>
  <c r="M119"/>
  <c r="F119"/>
  <c r="F117"/>
  <c r="F115"/>
  <c r="BI104"/>
  <c r="BH104"/>
  <c r="BG104"/>
  <c r="BE104"/>
  <c r="N104"/>
  <c r="BF104"/>
  <c r="BI103"/>
  <c r="BH103"/>
  <c r="BG103"/>
  <c r="BE103"/>
  <c r="N103"/>
  <c r="BF103"/>
  <c r="BI102"/>
  <c r="BH102"/>
  <c r="BG102"/>
  <c r="BE102"/>
  <c r="N102"/>
  <c r="BF102"/>
  <c r="BI101"/>
  <c r="BH101"/>
  <c r="BG101"/>
  <c r="BE101"/>
  <c r="N101"/>
  <c r="BF101"/>
  <c r="BI100"/>
  <c r="BH100"/>
  <c r="BG100"/>
  <c r="BE100"/>
  <c r="N100"/>
  <c r="BF100"/>
  <c r="BI99"/>
  <c r="H36"/>
  <c i="1" r="BD88"/>
  <c i="2" r="BH99"/>
  <c r="H35"/>
  <c i="1" r="BC88"/>
  <c i="2" r="BG99"/>
  <c r="H34"/>
  <c i="1" r="BB88"/>
  <c i="2" r="BE99"/>
  <c r="M32"/>
  <c i="1" r="AV88"/>
  <c i="2" r="H32"/>
  <c i="1" r="AZ88"/>
  <c i="2" r="N99"/>
  <c r="N98"/>
  <c r="L106"/>
  <c r="BF99"/>
  <c r="M33"/>
  <c i="1" r="AW88"/>
  <c i="2" r="H33"/>
  <c i="1" r="BA88"/>
  <c i="2" r="M28"/>
  <c i="1" r="AS88"/>
  <c i="2" r="M27"/>
  <c r="M84"/>
  <c r="M83"/>
  <c r="F83"/>
  <c r="F81"/>
  <c r="F79"/>
  <c r="M30"/>
  <c i="1" r="AG88"/>
  <c i="2" r="L38"/>
  <c r="O15"/>
  <c r="E15"/>
  <c r="F120"/>
  <c r="F84"/>
  <c r="O14"/>
  <c r="O9"/>
  <c r="M117"/>
  <c r="M81"/>
  <c r="F6"/>
  <c r="F114"/>
  <c r="F78"/>
  <c i="1" r="CK94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C92"/>
  <c r="CH92"/>
  <c r="CB92"/>
  <c r="CG92"/>
  <c r="CA92"/>
  <c r="CF92"/>
  <c r="BZ92"/>
  <c r="CE92"/>
  <c r="CK91"/>
  <c r="CJ91"/>
  <c r="CI91"/>
  <c r="CH91"/>
  <c r="CG91"/>
  <c r="CF91"/>
  <c r="BZ91"/>
  <c r="CE91"/>
  <c r="BD87"/>
  <c r="W35"/>
  <c r="BC87"/>
  <c r="W34"/>
  <c r="BB87"/>
  <c r="W33"/>
  <c r="BA87"/>
  <c r="W32"/>
  <c r="AZ87"/>
  <c r="AY87"/>
  <c r="AX87"/>
  <c r="AW87"/>
  <c r="AK32"/>
  <c r="AV87"/>
  <c r="AU87"/>
  <c r="AT87"/>
  <c r="AS87"/>
  <c r="AG87"/>
  <c r="AK26"/>
  <c r="AG94"/>
  <c r="CD94"/>
  <c r="AV94"/>
  <c r="BY94"/>
  <c r="AN94"/>
  <c r="AG93"/>
  <c r="CD93"/>
  <c r="AV93"/>
  <c r="BY93"/>
  <c r="AN93"/>
  <c r="AG92"/>
  <c r="CD92"/>
  <c r="AV92"/>
  <c r="BY92"/>
  <c r="AN92"/>
  <c r="AG91"/>
  <c r="AG90"/>
  <c r="AK27"/>
  <c r="AG96"/>
  <c r="CD91"/>
  <c r="W31"/>
  <c r="AV91"/>
  <c r="BY91"/>
  <c r="AK31"/>
  <c r="AN91"/>
  <c r="AN90"/>
  <c r="AT88"/>
  <c r="AN88"/>
  <c r="AN87"/>
  <c r="AN96"/>
  <c r="AM83"/>
  <c r="L83"/>
  <c r="AM82"/>
  <c r="L82"/>
  <c r="AM80"/>
  <c r="L80"/>
  <c r="L78"/>
  <c r="L77"/>
  <c r="AK29"/>
  <c r="AK37"/>
</calcChain>
</file>

<file path=xl/sharedStrings.xml><?xml version="1.0" encoding="utf-8"?>
<sst xmlns="http://schemas.openxmlformats.org/spreadsheetml/2006/main">
  <si>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</si>
  <si>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</si>
  <si>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</si>
  <si>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</si>
  <si>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</si>
  <si>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</si>
  <si>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</si>
  <si>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</si>
  <si>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 xml:space="preserve">&gt;&gt;  skryté stĺpce  &lt;&lt;</t>
  </si>
  <si>
    <t>0,1</t>
  </si>
  <si>
    <t>20</t>
  </si>
  <si>
    <t>0,01</t>
  </si>
  <si>
    <t>SÚHRNNÝ LIST STAVBY</t>
  </si>
  <si>
    <t xml:space="preserve">v ---  nižšie sa nachádzajú doplnkové a pomocné údaje k zostavám  --- v</t>
  </si>
  <si>
    <t>Návod na vyplnenie</t>
  </si>
  <si>
    <t>0,001</t>
  </si>
  <si>
    <t>Kód:</t>
  </si>
  <si>
    <t>B067</t>
  </si>
  <si>
    <t xml:space="preserve"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</si>
  <si>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</si>
  <si>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atletickej trate pri ZŠ Levočská Stará Ľubovňa</t>
  </si>
  <si>
    <t>JKSO:</t>
  </si>
  <si>
    <t/>
  </si>
  <si>
    <t>KS:</t>
  </si>
  <si>
    <t>Miesto:</t>
  </si>
  <si>
    <t>Stará Ľubovňa</t>
  </si>
  <si>
    <t>Dátum:</t>
  </si>
  <si>
    <t>27. 10. 2019</t>
  </si>
  <si>
    <t>Objednávateľ:</t>
  </si>
  <si>
    <t>IČO:</t>
  </si>
  <si>
    <t>Mesto Stará Ľubovňa</t>
  </si>
  <si>
    <t>IČO DPH:</t>
  </si>
  <si>
    <t>Zhotoviteľ:</t>
  </si>
  <si>
    <t>Vyplň údaj</t>
  </si>
  <si>
    <t>Projektant:</t>
  </si>
  <si>
    <t>Ing. Vladislav Slosarčik</t>
  </si>
  <si>
    <t>True</t>
  </si>
  <si>
    <t>Spracovateľ:</t>
  </si>
  <si>
    <t>Ing. Slosarčik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</si>
  <si>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</si>
  <si>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</si>
  <si>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</si>
  <si>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</si>
  <si>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</si>
  <si>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</si>
  <si>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</si>
  <si>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</si>
  <si>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</si>
  <si>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</si>
  <si>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</si>
  <si>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</si>
  <si>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</si>
  <si>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</si>
  <si>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</si>
  <si>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</si>
  <si>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</si>
  <si>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</si>
  <si>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</si>
  <si>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</si>
  <si>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</si>
  <si>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</si>
  <si>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</si>
  <si>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</si>
  <si>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</si>
  <si>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</si>
  <si>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</si>
  <si>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</si>
  <si>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</si>
  <si>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</si>
  <si>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</si>
  <si>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</si>
  <si>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</si>
  <si>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</si>
  <si>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</si>
  <si>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</si>
  <si>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</si>
  <si>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</si>
  <si>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</si>
  <si>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</si>
  <si>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</si>
  <si>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</si>
  <si>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</si>
  <si>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{204a6d3b-aa90-4675-8a79-7ce0e76bfa44}</t>
  </si>
  <si>
    <t>{00000000-0000-0000-0000-000000000000}</t>
  </si>
  <si>
    <t>/</t>
  </si>
  <si>
    <t>01</t>
  </si>
  <si>
    <t>Obnova atletickej trate - 3 dráhy na okruh a 3 dráhy na šprint</t>
  </si>
  <si>
    <t>1</t>
  </si>
  <si>
    <t>{21daa5de-6084-4bd2-9da5-e282001b196f}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</si>
  <si>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</si>
  <si>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</si>
  <si>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</si>
  <si>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</si>
  <si>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</si>
  <si>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</si>
  <si>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</si>
  <si>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</si>
  <si>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</si>
  <si>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</si>
  <si>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</si>
  <si>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</si>
  <si>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</si>
  <si>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</si>
  <si>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</si>
  <si>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</si>
  <si>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01 - Obnova atletickej trate - 3 dráhy na okruh a 3 dráhy na šprint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</si>
  <si>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</si>
  <si>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</si>
  <si>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</si>
  <si>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</si>
  <si>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</si>
  <si>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</si>
  <si>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</si>
  <si>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</si>
  <si>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</si>
  <si>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</si>
  <si>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</si>
  <si>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</si>
  <si>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</si>
  <si>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776 - Podlahy povlakové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</si>
  <si>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</si>
  <si>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</si>
  <si>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</si>
  <si>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</si>
  <si>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</si>
  <si>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</si>
  <si>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</si>
  <si>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</si>
  <si>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</si>
  <si>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</si>
  <si>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</si>
  <si>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</si>
  <si>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</si>
  <si>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</si>
  <si>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</si>
  <si>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</si>
  <si>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</si>
  <si>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</si>
  <si>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</si>
  <si>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</si>
  <si>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</si>
  <si>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</si>
  <si>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</si>
  <si>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</si>
  <si>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</si>
  <si>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</si>
  <si>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111101101</t>
  </si>
  <si>
    <t>Odstránenie travín a tŕstia s príp. premiestnením a uložením na hromady do 50 m, pri celkovej ploche do 1000m2</t>
  </si>
  <si>
    <t>m2</t>
  </si>
  <si>
    <t>4</t>
  </si>
  <si>
    <t>568770418</t>
  </si>
  <si>
    <t>113202111</t>
  </si>
  <si>
    <t xml:space="preserve">Vytrhanie obrúb kamenných, s vybúraním lôžka, z krajníkov alebo obrubníkov stojatých,  -0,14500t</t>
  </si>
  <si>
    <t>m</t>
  </si>
  <si>
    <t>804567595</t>
  </si>
  <si>
    <t>3</t>
  </si>
  <si>
    <t>122101102</t>
  </si>
  <si>
    <t>Odkopávka a prekopávka nezapažená v hornine 1 a 2, nad 100 do 1000 m3 s naložením na dopravný prostriedok</t>
  </si>
  <si>
    <t>m3</t>
  </si>
  <si>
    <t>831993399</t>
  </si>
  <si>
    <t>162201101</t>
  </si>
  <si>
    <t>Vodorovné premiestnenie výkopku z horniny 1-4 do 20m</t>
  </si>
  <si>
    <t>-1424021158</t>
  </si>
  <si>
    <t>5</t>
  </si>
  <si>
    <t>171101101</t>
  </si>
  <si>
    <t>Uloženie sypaniny do násypu súdržnej horniny s mierou zhutnenia podľa Proctor-Standard na 95 % - HTÚ Edef2=25 MPa</t>
  </si>
  <si>
    <t>1629391978</t>
  </si>
  <si>
    <t>6</t>
  </si>
  <si>
    <t>M</t>
  </si>
  <si>
    <t>5834530700</t>
  </si>
  <si>
    <t>Štrkodrva frakcia 0-63 STN EN 13242 + A1</t>
  </si>
  <si>
    <t>t</t>
  </si>
  <si>
    <t>8</t>
  </si>
  <si>
    <t>1479933582</t>
  </si>
  <si>
    <t>7</t>
  </si>
  <si>
    <t>171101101-MR</t>
  </si>
  <si>
    <t>Skúška únosnosti podložia na HTÚ, Edef2=25 MPa</t>
  </si>
  <si>
    <t>bod</t>
  </si>
  <si>
    <t>-698793240</t>
  </si>
  <si>
    <t>182101101</t>
  </si>
  <si>
    <t>Svahovanie trvalých svahov v zárezoch v hornine triedy 1-4</t>
  </si>
  <si>
    <t>676795820</t>
  </si>
  <si>
    <t>9</t>
  </si>
  <si>
    <t>215901101</t>
  </si>
  <si>
    <t>Zhutnenie podložia z rastlej horniny 1 až 4 pod násypy, z hornina súdržných do 92 % PS a nesúdržných - Edef=25 MPa</t>
  </si>
  <si>
    <t>1649238780</t>
  </si>
  <si>
    <t>10</t>
  </si>
  <si>
    <t>289971211</t>
  </si>
  <si>
    <t>Zhotovenie vrstvy z geotextílie na upravenom povrchu sklon do 1 : 5 , šírky od 0 do 3 m</t>
  </si>
  <si>
    <t>1875020057</t>
  </si>
  <si>
    <t>11</t>
  </si>
  <si>
    <t>6936651300</t>
  </si>
  <si>
    <t>Geotextília netkaná polypropylénová Tatratex PP 300</t>
  </si>
  <si>
    <t>-624462401</t>
  </si>
  <si>
    <t>12</t>
  </si>
  <si>
    <t>564801111-GP</t>
  </si>
  <si>
    <t>Geodetické práce - vykonávané pred výstavbou určenie vytyčovacej siete, vytýčenie staveniska, staveb. objektu</t>
  </si>
  <si>
    <t>1193987964</t>
  </si>
  <si>
    <t>13</t>
  </si>
  <si>
    <t>564801112</t>
  </si>
  <si>
    <t>Podklad zo štrkodrviny fr. 0-4 s rozprestretím a zhutnením, po zhutnení hr. 40 mm</t>
  </si>
  <si>
    <t>-1377832299</t>
  </si>
  <si>
    <t>14</t>
  </si>
  <si>
    <t>564811111</t>
  </si>
  <si>
    <t>Podklad zo štrkodrviny fr- 0-22 s rozprestretím a zhutnením, po zhutnení hr. 50 mm</t>
  </si>
  <si>
    <t>511680951</t>
  </si>
  <si>
    <t>15</t>
  </si>
  <si>
    <t>564831111</t>
  </si>
  <si>
    <t>Podklad zo štrkodrviny fr. 0-63 s rozprestretím a zhutnením, po zhutnení hr. 100 mm</t>
  </si>
  <si>
    <t>-121385664</t>
  </si>
  <si>
    <t>16</t>
  </si>
  <si>
    <t>564911211</t>
  </si>
  <si>
    <t>Podklad alebo podsyp z asfaltového recyklátu s rozprestretím, vlhčením a zhutnením, po zhutnení hr. 50 mm</t>
  </si>
  <si>
    <t>1689963617</t>
  </si>
  <si>
    <t>17</t>
  </si>
  <si>
    <t>2841288470-14</t>
  </si>
  <si>
    <t xml:space="preserve">Atletický povrch Tartan na bežecké dráhy - SBR+ EPDM  hr. 12 mm a striekaný polopriepustný EPDM hr. 2 mm</t>
  </si>
  <si>
    <t>1701957865</t>
  </si>
  <si>
    <t>18</t>
  </si>
  <si>
    <t>2841288500</t>
  </si>
  <si>
    <t>Gumoasfalt 35 - SBR, odpružený podklad pod športový povrch, hrúbka 35 mm</t>
  </si>
  <si>
    <t>-701073319</t>
  </si>
  <si>
    <t>19</t>
  </si>
  <si>
    <t>917862112</t>
  </si>
  <si>
    <t>Osadenie chodník. obrubníka betónového stojatého do lôžka z betónu prosteho tr. C 16/20 s bočnou oporou</t>
  </si>
  <si>
    <t>789850784</t>
  </si>
  <si>
    <t>5921954660</t>
  </si>
  <si>
    <t>Premac obrubník parkový 100x20x5 cm, sivý</t>
  </si>
  <si>
    <t>ks</t>
  </si>
  <si>
    <t>1148602710</t>
  </si>
  <si>
    <t>21</t>
  </si>
  <si>
    <t>961043111</t>
  </si>
  <si>
    <t xml:space="preserve">Búranie základov z betónu prostého alebo preloženého kameňom,  -2,20000t</t>
  </si>
  <si>
    <t>-781246669</t>
  </si>
  <si>
    <t>22</t>
  </si>
  <si>
    <t>979081111</t>
  </si>
  <si>
    <t>Odvoz sutiny a vybúraných hmôt na skládku do 1 km</t>
  </si>
  <si>
    <t>-1849842313</t>
  </si>
  <si>
    <t>23</t>
  </si>
  <si>
    <t>979081121</t>
  </si>
  <si>
    <t>Odvoz sutiny a vybúraných hmôt na skládku za každý ďalší 1 km</t>
  </si>
  <si>
    <t>1880654258</t>
  </si>
  <si>
    <t>24</t>
  </si>
  <si>
    <t>979089612</t>
  </si>
  <si>
    <t>Poplatok za skladovanie - iné odpady zo stavieb a demolácií (17 09), ostatné</t>
  </si>
  <si>
    <t>204890190</t>
  </si>
  <si>
    <t>25</t>
  </si>
  <si>
    <t>998222011</t>
  </si>
  <si>
    <t>Presun hmôt pre pozemné komunikácie s krytom z kameniva (8222, 8225) akejkoľvek dĺžky objektu</t>
  </si>
  <si>
    <t>1053048313</t>
  </si>
  <si>
    <t>26</t>
  </si>
  <si>
    <t>776591020</t>
  </si>
  <si>
    <t>Vyznačenie čiar na povlakových povrchoch</t>
  </si>
  <si>
    <t>625284668</t>
  </si>
  <si>
    <t>VP -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</si>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</sst>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4" fontId="9" fillId="0" borderId="0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" fontId="16" fillId="0" borderId="0" xfId="0" applyNumberFormat="1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left"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0" fillId="0" borderId="15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0" fillId="6" borderId="9" xfId="0" applyFont="1" applyFill="1" applyBorder="1" applyAlignment="1" applyProtection="1">
      <alignment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wrapText="1"/>
    </xf>
    <xf numFmtId="0" fontId="27" fillId="0" borderId="0" xfId="0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0" fillId="2" borderId="0" xfId="0" applyFill="1" applyProtection="1"/>
    <xf numFmtId="0" fontId="11" fillId="2" borderId="0" xfId="1" applyFont="1" applyFill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/>
    </xf>
    <xf numFmtId="4" fontId="29" fillId="0" borderId="0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4" fontId="23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33" fillId="0" borderId="25" xfId="0" applyFont="1" applyBorder="1" applyAlignment="1" applyProtection="1">
      <alignment horizontal="center" vertical="center"/>
    </xf>
    <xf numFmtId="49" fontId="33" fillId="0" borderId="25" xfId="0" applyNumberFormat="1" applyFont="1" applyBorder="1" applyAlignment="1" applyProtection="1">
      <alignment horizontal="left" vertical="center" wrapText="1"/>
    </xf>
    <xf numFmtId="0" fontId="33" fillId="0" borderId="25" xfId="0" applyFont="1" applyBorder="1" applyAlignment="1" applyProtection="1">
      <alignment horizontal="left" vertical="center" wrapText="1"/>
    </xf>
    <xf numFmtId="0" fontId="33" fillId="0" borderId="25" xfId="0" applyFont="1" applyBorder="1" applyAlignment="1" applyProtection="1">
      <alignment horizontal="center" vertical="center" wrapText="1"/>
    </xf>
    <xf numFmtId="167" fontId="33" fillId="0" borderId="25" xfId="0" applyNumberFormat="1" applyFont="1" applyBorder="1" applyAlignment="1" applyProtection="1">
      <alignment vertical="center"/>
    </xf>
    <xf numFmtId="4" fontId="33" fillId="4" borderId="25" xfId="0" applyNumberFormat="1" applyFont="1" applyFill="1" applyBorder="1" applyAlignment="1" applyProtection="1">
      <alignment vertical="center"/>
      <protection locked="0"/>
    </xf>
    <xf numFmtId="4" fontId="33" fillId="4" borderId="25" xfId="0" applyNumberFormat="1" applyFont="1" applyFill="1" applyBorder="1" applyAlignment="1" applyProtection="1">
      <alignment vertical="center"/>
    </xf>
    <xf numFmtId="4" fontId="33" fillId="0" borderId="25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www.kros.sk/cenkros-ocenovanie-a-riadenie-stavebnej-vyroby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www.kros.sk/cenkros-ocenovanie-a-riadenie-stavebnej-vyroby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5" customWidth="1"/>
    <col min="5" max="5" width="2.5" customWidth="1"/>
    <col min="6" max="6" width="2.5" customWidth="1"/>
    <col min="7" max="7" width="2.5" customWidth="1"/>
    <col min="8" max="8" width="2.5" customWidth="1"/>
    <col min="9" max="9" width="2.5" customWidth="1"/>
    <col min="10" max="10" width="2.5" customWidth="1"/>
    <col min="11" max="11" width="2.5" customWidth="1"/>
    <col min="12" max="12" width="2.5" customWidth="1"/>
    <col min="13" max="13" width="2.5" customWidth="1"/>
    <col min="14" max="14" width="2.5" customWidth="1"/>
    <col min="15" max="15" width="2.5" customWidth="1"/>
    <col min="16" max="16" width="2.5" customWidth="1"/>
    <col min="17" max="17" width="2.5" customWidth="1"/>
    <col min="18" max="18" width="2.5" customWidth="1"/>
    <col min="19" max="19" width="2.5" customWidth="1"/>
    <col min="20" max="20" width="2.5" customWidth="1"/>
    <col min="21" max="21" width="2.5" customWidth="1"/>
    <col min="22" max="22" width="2.5" customWidth="1"/>
    <col min="23" max="23" width="2.5" customWidth="1"/>
    <col min="24" max="24" width="2.5" customWidth="1"/>
    <col min="25" max="25" width="2.5" customWidth="1"/>
    <col min="26" max="26" width="2.5" customWidth="1"/>
    <col min="27" max="27" width="2.5" customWidth="1"/>
    <col min="28" max="28" width="2.5" customWidth="1"/>
    <col min="29" max="29" width="2.5" customWidth="1"/>
    <col min="30" max="30" width="2.5" customWidth="1"/>
    <col min="31" max="31" width="2.5" customWidth="1"/>
    <col min="32" max="32" width="2.5" customWidth="1"/>
    <col min="33" max="33" width="2.5" customWidth="1"/>
    <col min="34" max="34" width="3.33" customWidth="1"/>
    <col min="35" max="35" width="2.5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.67" customWidth="1"/>
    <col min="44" max="44" width="13.67" customWidth="1"/>
    <col min="45" max="45" width="25.83" hidden="1" customWidth="1"/>
    <col min="46" max="46" width="25.83" hidden="1" customWidth="1"/>
    <col min="47" max="47" width="25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</cols>
  <sheetData>
    <row r="1" ht="21.36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ht="36.96" customHeight="1">
      <c r="C2" s="17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R2" s="19" t="s">
        <v>8</v>
      </c>
      <c r="BS2" s="20" t="s">
        <v>9</v>
      </c>
      <c r="BT2" s="20" t="s">
        <v>10</v>
      </c>
    </row>
    <row r="3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11</v>
      </c>
      <c r="BT3" s="20" t="s">
        <v>10</v>
      </c>
    </row>
    <row r="4" ht="36.96" customHeight="1">
      <c r="B4" s="24"/>
      <c r="C4" s="25" t="s">
        <v>12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7"/>
      <c r="AS4" s="18" t="s">
        <v>13</v>
      </c>
      <c r="BE4" s="28" t="s">
        <v>14</v>
      </c>
      <c r="BS4" s="20" t="s">
        <v>15</v>
      </c>
    </row>
    <row r="5" ht="14.4" customHeight="1">
      <c r="B5" s="24"/>
      <c r="C5" s="29"/>
      <c r="D5" s="30" t="s">
        <v>16</v>
      </c>
      <c r="E5" s="29"/>
      <c r="F5" s="29"/>
      <c r="G5" s="29"/>
      <c r="H5" s="29"/>
      <c r="I5" s="29"/>
      <c r="J5" s="29"/>
      <c r="K5" s="31" t="s">
        <v>17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7"/>
      <c r="BE5" s="32" t="s">
        <v>18</v>
      </c>
      <c r="BS5" s="20" t="s">
        <v>9</v>
      </c>
    </row>
    <row r="6" ht="36.96" customHeight="1">
      <c r="B6" s="24"/>
      <c r="C6" s="29"/>
      <c r="D6" s="33" t="s">
        <v>19</v>
      </c>
      <c r="E6" s="29"/>
      <c r="F6" s="29"/>
      <c r="G6" s="29"/>
      <c r="H6" s="29"/>
      <c r="I6" s="29"/>
      <c r="J6" s="29"/>
      <c r="K6" s="34" t="s">
        <v>20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7"/>
      <c r="BE6" s="35"/>
      <c r="BS6" s="20" t="s">
        <v>9</v>
      </c>
    </row>
    <row r="7" ht="14.4" customHeight="1">
      <c r="B7" s="24"/>
      <c r="C7" s="29"/>
      <c r="D7" s="36" t="s">
        <v>21</v>
      </c>
      <c r="E7" s="29"/>
      <c r="F7" s="29"/>
      <c r="G7" s="29"/>
      <c r="H7" s="29"/>
      <c r="I7" s="29"/>
      <c r="J7" s="29"/>
      <c r="K7" s="31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6" t="s">
        <v>23</v>
      </c>
      <c r="AL7" s="29"/>
      <c r="AM7" s="29"/>
      <c r="AN7" s="31" t="s">
        <v>22</v>
      </c>
      <c r="AO7" s="29"/>
      <c r="AP7" s="29"/>
      <c r="AQ7" s="27"/>
      <c r="BE7" s="35"/>
      <c r="BS7" s="20" t="s">
        <v>9</v>
      </c>
    </row>
    <row r="8" ht="14.4" customHeight="1">
      <c r="B8" s="24"/>
      <c r="C8" s="29"/>
      <c r="D8" s="36" t="s">
        <v>24</v>
      </c>
      <c r="E8" s="29"/>
      <c r="F8" s="29"/>
      <c r="G8" s="29"/>
      <c r="H8" s="29"/>
      <c r="I8" s="29"/>
      <c r="J8" s="29"/>
      <c r="K8" s="31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6" t="s">
        <v>26</v>
      </c>
      <c r="AL8" s="29"/>
      <c r="AM8" s="29"/>
      <c r="AN8" s="37" t="s">
        <v>27</v>
      </c>
      <c r="AO8" s="29"/>
      <c r="AP8" s="29"/>
      <c r="AQ8" s="27"/>
      <c r="BE8" s="35"/>
      <c r="BS8" s="20" t="s">
        <v>9</v>
      </c>
    </row>
    <row r="9" ht="14.4" customHeight="1">
      <c r="B9" s="24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7"/>
      <c r="BE9" s="35"/>
      <c r="BS9" s="20" t="s">
        <v>9</v>
      </c>
    </row>
    <row r="10" ht="14.4" customHeight="1">
      <c r="B10" s="24"/>
      <c r="C10" s="29"/>
      <c r="D10" s="36" t="s">
        <v>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6" t="s">
        <v>29</v>
      </c>
      <c r="AL10" s="29"/>
      <c r="AM10" s="29"/>
      <c r="AN10" s="31" t="s">
        <v>22</v>
      </c>
      <c r="AO10" s="29"/>
      <c r="AP10" s="29"/>
      <c r="AQ10" s="27"/>
      <c r="BE10" s="35"/>
      <c r="BS10" s="20" t="s">
        <v>9</v>
      </c>
    </row>
    <row r="11" ht="18.48" customHeight="1">
      <c r="B11" s="24"/>
      <c r="C11" s="29"/>
      <c r="D11" s="29"/>
      <c r="E11" s="31" t="s">
        <v>30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6" t="s">
        <v>31</v>
      </c>
      <c r="AL11" s="29"/>
      <c r="AM11" s="29"/>
      <c r="AN11" s="31" t="s">
        <v>22</v>
      </c>
      <c r="AO11" s="29"/>
      <c r="AP11" s="29"/>
      <c r="AQ11" s="27"/>
      <c r="BE11" s="35"/>
      <c r="BS11" s="20" t="s">
        <v>9</v>
      </c>
    </row>
    <row r="12" ht="6.96" customHeight="1">
      <c r="B12" s="24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7"/>
      <c r="BE12" s="35"/>
      <c r="BS12" s="20" t="s">
        <v>9</v>
      </c>
    </row>
    <row r="13" ht="14.4" customHeight="1">
      <c r="B13" s="24"/>
      <c r="C13" s="29"/>
      <c r="D13" s="36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6" t="s">
        <v>29</v>
      </c>
      <c r="AL13" s="29"/>
      <c r="AM13" s="29"/>
      <c r="AN13" s="38" t="s">
        <v>33</v>
      </c>
      <c r="AO13" s="29"/>
      <c r="AP13" s="29"/>
      <c r="AQ13" s="27"/>
      <c r="BE13" s="35"/>
      <c r="BS13" s="20" t="s">
        <v>9</v>
      </c>
    </row>
    <row r="14">
      <c r="B14" s="24"/>
      <c r="C14" s="29"/>
      <c r="D14" s="29"/>
      <c r="E14" s="38" t="s">
        <v>33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 t="s">
        <v>31</v>
      </c>
      <c r="AL14" s="29"/>
      <c r="AM14" s="29"/>
      <c r="AN14" s="38" t="s">
        <v>33</v>
      </c>
      <c r="AO14" s="29"/>
      <c r="AP14" s="29"/>
      <c r="AQ14" s="27"/>
      <c r="BE14" s="35"/>
      <c r="BS14" s="20" t="s">
        <v>9</v>
      </c>
    </row>
    <row r="15" ht="6.96" customHeight="1">
      <c r="B15" s="24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7"/>
      <c r="BE15" s="35"/>
      <c r="BS15" s="20" t="s">
        <v>6</v>
      </c>
    </row>
    <row r="16" ht="14.4" customHeight="1">
      <c r="B16" s="24"/>
      <c r="C16" s="29"/>
      <c r="D16" s="36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6" t="s">
        <v>29</v>
      </c>
      <c r="AL16" s="29"/>
      <c r="AM16" s="29"/>
      <c r="AN16" s="31" t="s">
        <v>22</v>
      </c>
      <c r="AO16" s="29"/>
      <c r="AP16" s="29"/>
      <c r="AQ16" s="27"/>
      <c r="BE16" s="35"/>
      <c r="BS16" s="20" t="s">
        <v>6</v>
      </c>
    </row>
    <row r="17" ht="18.48" customHeight="1">
      <c r="B17" s="24"/>
      <c r="C17" s="29"/>
      <c r="D17" s="29"/>
      <c r="E17" s="31" t="s">
        <v>35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6" t="s">
        <v>31</v>
      </c>
      <c r="AL17" s="29"/>
      <c r="AM17" s="29"/>
      <c r="AN17" s="31" t="s">
        <v>22</v>
      </c>
      <c r="AO17" s="29"/>
      <c r="AP17" s="29"/>
      <c r="AQ17" s="27"/>
      <c r="BE17" s="35"/>
      <c r="BS17" s="20" t="s">
        <v>36</v>
      </c>
    </row>
    <row r="18" ht="6.96" customHeight="1">
      <c r="B18" s="24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7"/>
      <c r="BE18" s="35"/>
      <c r="BS18" s="20" t="s">
        <v>11</v>
      </c>
    </row>
    <row r="19" ht="14.4" customHeight="1">
      <c r="B19" s="24"/>
      <c r="C19" s="29"/>
      <c r="D19" s="36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6" t="s">
        <v>29</v>
      </c>
      <c r="AL19" s="29"/>
      <c r="AM19" s="29"/>
      <c r="AN19" s="31" t="s">
        <v>22</v>
      </c>
      <c r="AO19" s="29"/>
      <c r="AP19" s="29"/>
      <c r="AQ19" s="27"/>
      <c r="BE19" s="35"/>
      <c r="BS19" s="20" t="s">
        <v>11</v>
      </c>
    </row>
    <row r="20" ht="18.48" customHeight="1">
      <c r="B20" s="24"/>
      <c r="C20" s="29"/>
      <c r="D20" s="29"/>
      <c r="E20" s="31" t="s">
        <v>38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6" t="s">
        <v>31</v>
      </c>
      <c r="AL20" s="29"/>
      <c r="AM20" s="29"/>
      <c r="AN20" s="31" t="s">
        <v>22</v>
      </c>
      <c r="AO20" s="29"/>
      <c r="AP20" s="29"/>
      <c r="AQ20" s="27"/>
      <c r="BE20" s="35"/>
    </row>
    <row r="21" ht="6.96" customHeight="1">
      <c r="B21" s="24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7"/>
      <c r="BE21" s="35"/>
    </row>
    <row r="22">
      <c r="B22" s="24"/>
      <c r="C22" s="29"/>
      <c r="D22" s="36" t="s">
        <v>39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7"/>
      <c r="BE22" s="35"/>
    </row>
    <row r="23" ht="16.5" customHeight="1">
      <c r="B23" s="24"/>
      <c r="C23" s="29"/>
      <c r="D23" s="29"/>
      <c r="E23" s="40" t="s">
        <v>22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9"/>
      <c r="AP23" s="29"/>
      <c r="AQ23" s="27"/>
      <c r="BE23" s="35"/>
    </row>
    <row r="24" ht="6.96" customHeight="1">
      <c r="B24" s="24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7"/>
      <c r="BE24" s="35"/>
    </row>
    <row r="25" ht="6.96" customHeight="1">
      <c r="B25" s="24"/>
      <c r="C25" s="29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9"/>
      <c r="AQ25" s="27"/>
      <c r="BE25" s="35"/>
    </row>
    <row r="26" ht="14.4" customHeight="1">
      <c r="B26" s="24"/>
      <c r="C26" s="29"/>
      <c r="D26" s="42" t="s">
        <v>40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43">
        <f>ROUND(AG87,2)</f>
        <v>0</v>
      </c>
      <c r="AL26" s="29"/>
      <c r="AM26" s="29"/>
      <c r="AN26" s="29"/>
      <c r="AO26" s="29"/>
      <c r="AP26" s="29"/>
      <c r="AQ26" s="27"/>
      <c r="BE26" s="35"/>
    </row>
    <row r="27" ht="14.4" customHeight="1">
      <c r="B27" s="24"/>
      <c r="C27" s="29"/>
      <c r="D27" s="42" t="s">
        <v>41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43">
        <f>ROUND(AG90,2)</f>
        <v>0</v>
      </c>
      <c r="AL27" s="43"/>
      <c r="AM27" s="43"/>
      <c r="AN27" s="43"/>
      <c r="AO27" s="43"/>
      <c r="AP27" s="29"/>
      <c r="AQ27" s="27"/>
      <c r="BE27" s="35"/>
    </row>
    <row r="28" s="1" customFormat="1" ht="6.96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  <c r="BE28" s="35"/>
    </row>
    <row r="29" s="1" customFormat="1" ht="25.92" customHeight="1">
      <c r="B29" s="44"/>
      <c r="C29" s="45"/>
      <c r="D29" s="47" t="s">
        <v>42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9">
        <f>ROUND(AK26+AK27,2)</f>
        <v>0</v>
      </c>
      <c r="AL29" s="48"/>
      <c r="AM29" s="48"/>
      <c r="AN29" s="48"/>
      <c r="AO29" s="48"/>
      <c r="AP29" s="45"/>
      <c r="AQ29" s="46"/>
      <c r="BE29" s="35"/>
    </row>
    <row r="30" s="1" customFormat="1" ht="6.96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6"/>
      <c r="BE30" s="35"/>
    </row>
    <row r="31" s="2" customFormat="1" ht="14.4" customHeight="1">
      <c r="B31" s="50"/>
      <c r="C31" s="51"/>
      <c r="D31" s="52" t="s">
        <v>43</v>
      </c>
      <c r="E31" s="51"/>
      <c r="F31" s="52" t="s">
        <v>44</v>
      </c>
      <c r="G31" s="51"/>
      <c r="H31" s="51"/>
      <c r="I31" s="51"/>
      <c r="J31" s="51"/>
      <c r="K31" s="51"/>
      <c r="L31" s="53">
        <v>0.20000000000000001</v>
      </c>
      <c r="M31" s="51"/>
      <c r="N31" s="51"/>
      <c r="O31" s="51"/>
      <c r="P31" s="51"/>
      <c r="Q31" s="51"/>
      <c r="R31" s="51"/>
      <c r="S31" s="51"/>
      <c r="T31" s="54" t="s">
        <v>45</v>
      </c>
      <c r="U31" s="51"/>
      <c r="V31" s="51"/>
      <c r="W31" s="55">
        <f>ROUND(AZ87+SUM(CD91:CD95),2)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5">
        <f>ROUND(AV87+SUM(BY91:BY95),2)</f>
        <v>0</v>
      </c>
      <c r="AL31" s="51"/>
      <c r="AM31" s="51"/>
      <c r="AN31" s="51"/>
      <c r="AO31" s="51"/>
      <c r="AP31" s="51"/>
      <c r="AQ31" s="56"/>
      <c r="BE31" s="35"/>
    </row>
    <row r="32" s="2" customFormat="1" ht="14.4" customHeight="1">
      <c r="B32" s="50"/>
      <c r="C32" s="51"/>
      <c r="D32" s="51"/>
      <c r="E32" s="51"/>
      <c r="F32" s="52" t="s">
        <v>46</v>
      </c>
      <c r="G32" s="51"/>
      <c r="H32" s="51"/>
      <c r="I32" s="51"/>
      <c r="J32" s="51"/>
      <c r="K32" s="51"/>
      <c r="L32" s="53">
        <v>0.20000000000000001</v>
      </c>
      <c r="M32" s="51"/>
      <c r="N32" s="51"/>
      <c r="O32" s="51"/>
      <c r="P32" s="51"/>
      <c r="Q32" s="51"/>
      <c r="R32" s="51"/>
      <c r="S32" s="51"/>
      <c r="T32" s="54" t="s">
        <v>45</v>
      </c>
      <c r="U32" s="51"/>
      <c r="V32" s="51"/>
      <c r="W32" s="55">
        <f>ROUND(BA87+SUM(CE91:CE95),2)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5">
        <f>ROUND(AW87+SUM(BZ91:BZ95),2)</f>
        <v>0</v>
      </c>
      <c r="AL32" s="51"/>
      <c r="AM32" s="51"/>
      <c r="AN32" s="51"/>
      <c r="AO32" s="51"/>
      <c r="AP32" s="51"/>
      <c r="AQ32" s="56"/>
      <c r="BE32" s="35"/>
    </row>
    <row r="33" hidden="1" s="2" customFormat="1" ht="14.4" customHeight="1">
      <c r="B33" s="50"/>
      <c r="C33" s="51"/>
      <c r="D33" s="51"/>
      <c r="E33" s="51"/>
      <c r="F33" s="52" t="s">
        <v>47</v>
      </c>
      <c r="G33" s="51"/>
      <c r="H33" s="51"/>
      <c r="I33" s="51"/>
      <c r="J33" s="51"/>
      <c r="K33" s="51"/>
      <c r="L33" s="53">
        <v>0.20000000000000001</v>
      </c>
      <c r="M33" s="51"/>
      <c r="N33" s="51"/>
      <c r="O33" s="51"/>
      <c r="P33" s="51"/>
      <c r="Q33" s="51"/>
      <c r="R33" s="51"/>
      <c r="S33" s="51"/>
      <c r="T33" s="54" t="s">
        <v>45</v>
      </c>
      <c r="U33" s="51"/>
      <c r="V33" s="51"/>
      <c r="W33" s="55">
        <f>ROUND(BB87+SUM(CF91:CF95),2)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5">
        <v>0</v>
      </c>
      <c r="AL33" s="51"/>
      <c r="AM33" s="51"/>
      <c r="AN33" s="51"/>
      <c r="AO33" s="51"/>
      <c r="AP33" s="51"/>
      <c r="AQ33" s="56"/>
      <c r="BE33" s="35"/>
    </row>
    <row r="34" hidden="1" s="2" customFormat="1" ht="14.4" customHeight="1">
      <c r="B34" s="50"/>
      <c r="C34" s="51"/>
      <c r="D34" s="51"/>
      <c r="E34" s="51"/>
      <c r="F34" s="52" t="s">
        <v>48</v>
      </c>
      <c r="G34" s="51"/>
      <c r="H34" s="51"/>
      <c r="I34" s="51"/>
      <c r="J34" s="51"/>
      <c r="K34" s="51"/>
      <c r="L34" s="53">
        <v>0.20000000000000001</v>
      </c>
      <c r="M34" s="51"/>
      <c r="N34" s="51"/>
      <c r="O34" s="51"/>
      <c r="P34" s="51"/>
      <c r="Q34" s="51"/>
      <c r="R34" s="51"/>
      <c r="S34" s="51"/>
      <c r="T34" s="54" t="s">
        <v>45</v>
      </c>
      <c r="U34" s="51"/>
      <c r="V34" s="51"/>
      <c r="W34" s="55">
        <f>ROUND(BC87+SUM(CG91:CG95),2)</f>
        <v>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5">
        <v>0</v>
      </c>
      <c r="AL34" s="51"/>
      <c r="AM34" s="51"/>
      <c r="AN34" s="51"/>
      <c r="AO34" s="51"/>
      <c r="AP34" s="51"/>
      <c r="AQ34" s="56"/>
      <c r="BE34" s="35"/>
    </row>
    <row r="35" hidden="1" s="2" customFormat="1" ht="14.4" customHeight="1">
      <c r="B35" s="50"/>
      <c r="C35" s="51"/>
      <c r="D35" s="51"/>
      <c r="E35" s="51"/>
      <c r="F35" s="52" t="s">
        <v>49</v>
      </c>
      <c r="G35" s="51"/>
      <c r="H35" s="51"/>
      <c r="I35" s="51"/>
      <c r="J35" s="51"/>
      <c r="K35" s="51"/>
      <c r="L35" s="53">
        <v>0</v>
      </c>
      <c r="M35" s="51"/>
      <c r="N35" s="51"/>
      <c r="O35" s="51"/>
      <c r="P35" s="51"/>
      <c r="Q35" s="51"/>
      <c r="R35" s="51"/>
      <c r="S35" s="51"/>
      <c r="T35" s="54" t="s">
        <v>45</v>
      </c>
      <c r="U35" s="51"/>
      <c r="V35" s="51"/>
      <c r="W35" s="55">
        <f>ROUND(BD87+SUM(CH91:CH95),2)</f>
        <v>0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5">
        <v>0</v>
      </c>
      <c r="AL35" s="51"/>
      <c r="AM35" s="51"/>
      <c r="AN35" s="51"/>
      <c r="AO35" s="51"/>
      <c r="AP35" s="51"/>
      <c r="AQ35" s="56"/>
    </row>
    <row r="36" s="1" customFormat="1" ht="6.96" customHeight="1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6"/>
    </row>
    <row r="37" s="1" customFormat="1" ht="25.92" customHeight="1">
      <c r="B37" s="44"/>
      <c r="C37" s="57"/>
      <c r="D37" s="58" t="s">
        <v>50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 t="s">
        <v>51</v>
      </c>
      <c r="U37" s="59"/>
      <c r="V37" s="59"/>
      <c r="W37" s="59"/>
      <c r="X37" s="61" t="s">
        <v>52</v>
      </c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62">
        <f>SUM(AK29:AK35)</f>
        <v>0</v>
      </c>
      <c r="AL37" s="59"/>
      <c r="AM37" s="59"/>
      <c r="AN37" s="59"/>
      <c r="AO37" s="63"/>
      <c r="AP37" s="57"/>
      <c r="AQ37" s="46"/>
    </row>
    <row r="38" s="1" customFormat="1" ht="14.4" customHeight="1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6"/>
    </row>
    <row r="39">
      <c r="B39" s="24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7"/>
    </row>
    <row r="40">
      <c r="B40" s="24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7"/>
    </row>
    <row r="41">
      <c r="B41" s="2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7"/>
    </row>
    <row r="42">
      <c r="B42" s="24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7"/>
    </row>
    <row r="43">
      <c r="B43" s="24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7"/>
    </row>
    <row r="44">
      <c r="B44" s="24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7"/>
    </row>
    <row r="45">
      <c r="B45" s="24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7"/>
    </row>
    <row r="46">
      <c r="B46" s="24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7"/>
    </row>
    <row r="47">
      <c r="B47" s="2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7"/>
    </row>
    <row r="48">
      <c r="B48" s="2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7"/>
    </row>
    <row r="49" s="1" customFormat="1">
      <c r="B49" s="44"/>
      <c r="C49" s="45"/>
      <c r="D49" s="64" t="s">
        <v>53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6"/>
      <c r="AA49" s="45"/>
      <c r="AB49" s="45"/>
      <c r="AC49" s="64" t="s">
        <v>54</v>
      </c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6"/>
      <c r="AP49" s="45"/>
      <c r="AQ49" s="46"/>
    </row>
    <row r="50">
      <c r="B50" s="24"/>
      <c r="C50" s="29"/>
      <c r="D50" s="67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68"/>
      <c r="AA50" s="29"/>
      <c r="AB50" s="29"/>
      <c r="AC50" s="67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68"/>
      <c r="AP50" s="29"/>
      <c r="AQ50" s="27"/>
    </row>
    <row r="51">
      <c r="B51" s="24"/>
      <c r="C51" s="29"/>
      <c r="D51" s="67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68"/>
      <c r="AA51" s="29"/>
      <c r="AB51" s="29"/>
      <c r="AC51" s="67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68"/>
      <c r="AP51" s="29"/>
      <c r="AQ51" s="27"/>
    </row>
    <row r="52">
      <c r="B52" s="24"/>
      <c r="C52" s="29"/>
      <c r="D52" s="67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68"/>
      <c r="AA52" s="29"/>
      <c r="AB52" s="29"/>
      <c r="AC52" s="67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68"/>
      <c r="AP52" s="29"/>
      <c r="AQ52" s="27"/>
    </row>
    <row r="53">
      <c r="B53" s="24"/>
      <c r="C53" s="29"/>
      <c r="D53" s="67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68"/>
      <c r="AA53" s="29"/>
      <c r="AB53" s="29"/>
      <c r="AC53" s="67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68"/>
      <c r="AP53" s="29"/>
      <c r="AQ53" s="27"/>
    </row>
    <row r="54">
      <c r="B54" s="24"/>
      <c r="C54" s="29"/>
      <c r="D54" s="67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68"/>
      <c r="AA54" s="29"/>
      <c r="AB54" s="29"/>
      <c r="AC54" s="67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68"/>
      <c r="AP54" s="29"/>
      <c r="AQ54" s="27"/>
    </row>
    <row r="55">
      <c r="B55" s="24"/>
      <c r="C55" s="29"/>
      <c r="D55" s="67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68"/>
      <c r="AA55" s="29"/>
      <c r="AB55" s="29"/>
      <c r="AC55" s="67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68"/>
      <c r="AP55" s="29"/>
      <c r="AQ55" s="27"/>
    </row>
    <row r="56">
      <c r="B56" s="24"/>
      <c r="C56" s="29"/>
      <c r="D56" s="67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68"/>
      <c r="AA56" s="29"/>
      <c r="AB56" s="29"/>
      <c r="AC56" s="67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68"/>
      <c r="AP56" s="29"/>
      <c r="AQ56" s="27"/>
    </row>
    <row r="57">
      <c r="B57" s="24"/>
      <c r="C57" s="29"/>
      <c r="D57" s="67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68"/>
      <c r="AA57" s="29"/>
      <c r="AB57" s="29"/>
      <c r="AC57" s="67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68"/>
      <c r="AP57" s="29"/>
      <c r="AQ57" s="27"/>
    </row>
    <row r="58" s="1" customFormat="1">
      <c r="B58" s="44"/>
      <c r="C58" s="45"/>
      <c r="D58" s="69" t="s">
        <v>55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 t="s">
        <v>56</v>
      </c>
      <c r="S58" s="70"/>
      <c r="T58" s="70"/>
      <c r="U58" s="70"/>
      <c r="V58" s="70"/>
      <c r="W58" s="70"/>
      <c r="X58" s="70"/>
      <c r="Y58" s="70"/>
      <c r="Z58" s="72"/>
      <c r="AA58" s="45"/>
      <c r="AB58" s="45"/>
      <c r="AC58" s="69" t="s">
        <v>55</v>
      </c>
      <c r="AD58" s="70"/>
      <c r="AE58" s="70"/>
      <c r="AF58" s="70"/>
      <c r="AG58" s="70"/>
      <c r="AH58" s="70"/>
      <c r="AI58" s="70"/>
      <c r="AJ58" s="70"/>
      <c r="AK58" s="70"/>
      <c r="AL58" s="70"/>
      <c r="AM58" s="71" t="s">
        <v>56</v>
      </c>
      <c r="AN58" s="70"/>
      <c r="AO58" s="72"/>
      <c r="AP58" s="45"/>
      <c r="AQ58" s="46"/>
    </row>
    <row r="59">
      <c r="B59" s="24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7"/>
    </row>
    <row r="60" s="1" customFormat="1">
      <c r="B60" s="44"/>
      <c r="C60" s="45"/>
      <c r="D60" s="64" t="s">
        <v>57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6"/>
      <c r="AA60" s="45"/>
      <c r="AB60" s="45"/>
      <c r="AC60" s="64" t="s">
        <v>58</v>
      </c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6"/>
      <c r="AP60" s="45"/>
      <c r="AQ60" s="46"/>
    </row>
    <row r="61">
      <c r="B61" s="24"/>
      <c r="C61" s="29"/>
      <c r="D61" s="67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68"/>
      <c r="AA61" s="29"/>
      <c r="AB61" s="29"/>
      <c r="AC61" s="67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68"/>
      <c r="AP61" s="29"/>
      <c r="AQ61" s="27"/>
    </row>
    <row r="62">
      <c r="B62" s="24"/>
      <c r="C62" s="29"/>
      <c r="D62" s="6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68"/>
      <c r="AA62" s="29"/>
      <c r="AB62" s="29"/>
      <c r="AC62" s="67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68"/>
      <c r="AP62" s="29"/>
      <c r="AQ62" s="27"/>
    </row>
    <row r="63">
      <c r="B63" s="24"/>
      <c r="C63" s="29"/>
      <c r="D63" s="67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68"/>
      <c r="AA63" s="29"/>
      <c r="AB63" s="29"/>
      <c r="AC63" s="67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68"/>
      <c r="AP63" s="29"/>
      <c r="AQ63" s="27"/>
    </row>
    <row r="64">
      <c r="B64" s="24"/>
      <c r="C64" s="29"/>
      <c r="D64" s="67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68"/>
      <c r="AA64" s="29"/>
      <c r="AB64" s="29"/>
      <c r="AC64" s="67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68"/>
      <c r="AP64" s="29"/>
      <c r="AQ64" s="27"/>
    </row>
    <row r="65">
      <c r="B65" s="24"/>
      <c r="C65" s="29"/>
      <c r="D65" s="67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68"/>
      <c r="AA65" s="29"/>
      <c r="AB65" s="29"/>
      <c r="AC65" s="67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68"/>
      <c r="AP65" s="29"/>
      <c r="AQ65" s="27"/>
    </row>
    <row r="66">
      <c r="B66" s="24"/>
      <c r="C66" s="29"/>
      <c r="D66" s="6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68"/>
      <c r="AA66" s="29"/>
      <c r="AB66" s="29"/>
      <c r="AC66" s="67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68"/>
      <c r="AP66" s="29"/>
      <c r="AQ66" s="27"/>
    </row>
    <row r="67">
      <c r="B67" s="24"/>
      <c r="C67" s="29"/>
      <c r="D67" s="6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68"/>
      <c r="AA67" s="29"/>
      <c r="AB67" s="29"/>
      <c r="AC67" s="67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68"/>
      <c r="AP67" s="29"/>
      <c r="AQ67" s="27"/>
    </row>
    <row r="68">
      <c r="B68" s="24"/>
      <c r="C68" s="29"/>
      <c r="D68" s="6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68"/>
      <c r="AA68" s="29"/>
      <c r="AB68" s="29"/>
      <c r="AC68" s="67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68"/>
      <c r="AP68" s="29"/>
      <c r="AQ68" s="27"/>
    </row>
    <row r="69" s="1" customFormat="1">
      <c r="B69" s="44"/>
      <c r="C69" s="45"/>
      <c r="D69" s="69" t="s">
        <v>55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1" t="s">
        <v>56</v>
      </c>
      <c r="S69" s="70"/>
      <c r="T69" s="70"/>
      <c r="U69" s="70"/>
      <c r="V69" s="70"/>
      <c r="W69" s="70"/>
      <c r="X69" s="70"/>
      <c r="Y69" s="70"/>
      <c r="Z69" s="72"/>
      <c r="AA69" s="45"/>
      <c r="AB69" s="45"/>
      <c r="AC69" s="69" t="s">
        <v>55</v>
      </c>
      <c r="AD69" s="70"/>
      <c r="AE69" s="70"/>
      <c r="AF69" s="70"/>
      <c r="AG69" s="70"/>
      <c r="AH69" s="70"/>
      <c r="AI69" s="70"/>
      <c r="AJ69" s="70"/>
      <c r="AK69" s="70"/>
      <c r="AL69" s="70"/>
      <c r="AM69" s="71" t="s">
        <v>56</v>
      </c>
      <c r="AN69" s="70"/>
      <c r="AO69" s="72"/>
      <c r="AP69" s="45"/>
      <c r="AQ69" s="46"/>
    </row>
    <row r="70" s="1" customFormat="1" ht="6.96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6"/>
    </row>
    <row r="71" s="1" customFormat="1" ht="6.96" customHeight="1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5"/>
    </row>
    <row r="75" s="1" customFormat="1" ht="6.96" customHeight="1"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8"/>
    </row>
    <row r="76" s="1" customFormat="1" ht="36.96" customHeight="1">
      <c r="B76" s="44"/>
      <c r="C76" s="25" t="s">
        <v>59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46"/>
    </row>
    <row r="77" s="3" customFormat="1" ht="14.4" customHeight="1">
      <c r="B77" s="79"/>
      <c r="C77" s="36" t="s">
        <v>16</v>
      </c>
      <c r="D77" s="80"/>
      <c r="E77" s="80"/>
      <c r="F77" s="80"/>
      <c r="G77" s="80"/>
      <c r="H77" s="80"/>
      <c r="I77" s="80"/>
      <c r="J77" s="80"/>
      <c r="K77" s="80"/>
      <c r="L77" s="80" t="str">
        <f>K5</f>
        <v>B067</v>
      </c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1"/>
    </row>
    <row r="78" s="4" customFormat="1" ht="36.96" customHeight="1">
      <c r="B78" s="82"/>
      <c r="C78" s="83" t="s">
        <v>19</v>
      </c>
      <c r="D78" s="84"/>
      <c r="E78" s="84"/>
      <c r="F78" s="84"/>
      <c r="G78" s="84"/>
      <c r="H78" s="84"/>
      <c r="I78" s="84"/>
      <c r="J78" s="84"/>
      <c r="K78" s="84"/>
      <c r="L78" s="85" t="str">
        <f>K6</f>
        <v>Obnova atletickej trate pri ZŠ Levočská Stará Ľubovňa</v>
      </c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6"/>
    </row>
    <row r="79" s="1" customFormat="1" ht="6.96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6"/>
    </row>
    <row r="80" s="1" customFormat="1">
      <c r="B80" s="44"/>
      <c r="C80" s="36" t="s">
        <v>24</v>
      </c>
      <c r="D80" s="45"/>
      <c r="E80" s="45"/>
      <c r="F80" s="45"/>
      <c r="G80" s="45"/>
      <c r="H80" s="45"/>
      <c r="I80" s="45"/>
      <c r="J80" s="45"/>
      <c r="K80" s="45"/>
      <c r="L80" s="87" t="str">
        <f>IF(K8="","",K8)</f>
        <v>Stará Ľubovňa</v>
      </c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36" t="s">
        <v>26</v>
      </c>
      <c r="AJ80" s="45"/>
      <c r="AK80" s="45"/>
      <c r="AL80" s="45"/>
      <c r="AM80" s="88" t="str">
        <f> IF(AN8= "","",AN8)</f>
        <v>27. 10. 2019</v>
      </c>
      <c r="AN80" s="45"/>
      <c r="AO80" s="45"/>
      <c r="AP80" s="45"/>
      <c r="AQ80" s="46"/>
    </row>
    <row r="81" s="1" customFormat="1" ht="6.96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6"/>
    </row>
    <row r="82" s="1" customFormat="1">
      <c r="B82" s="44"/>
      <c r="C82" s="36" t="s">
        <v>28</v>
      </c>
      <c r="D82" s="45"/>
      <c r="E82" s="45"/>
      <c r="F82" s="45"/>
      <c r="G82" s="45"/>
      <c r="H82" s="45"/>
      <c r="I82" s="45"/>
      <c r="J82" s="45"/>
      <c r="K82" s="45"/>
      <c r="L82" s="80" t="str">
        <f>IF(E11= "","",E11)</f>
        <v>Mesto Stará Ľubovňa</v>
      </c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36" t="s">
        <v>34</v>
      </c>
      <c r="AJ82" s="45"/>
      <c r="AK82" s="45"/>
      <c r="AL82" s="45"/>
      <c r="AM82" s="80" t="str">
        <f>IF(E17="","",E17)</f>
        <v>Ing. Vladislav Slosarčik</v>
      </c>
      <c r="AN82" s="80"/>
      <c r="AO82" s="80"/>
      <c r="AP82" s="80"/>
      <c r="AQ82" s="46"/>
      <c r="AS82" s="89" t="s">
        <v>60</v>
      </c>
      <c r="AT82" s="90"/>
      <c r="AU82" s="91"/>
      <c r="AV82" s="91"/>
      <c r="AW82" s="91"/>
      <c r="AX82" s="91"/>
      <c r="AY82" s="91"/>
      <c r="AZ82" s="91"/>
      <c r="BA82" s="91"/>
      <c r="BB82" s="91"/>
      <c r="BC82" s="91"/>
      <c r="BD82" s="92"/>
    </row>
    <row r="83" s="1" customFormat="1">
      <c r="B83" s="44"/>
      <c r="C83" s="36" t="s">
        <v>32</v>
      </c>
      <c r="D83" s="45"/>
      <c r="E83" s="45"/>
      <c r="F83" s="45"/>
      <c r="G83" s="45"/>
      <c r="H83" s="45"/>
      <c r="I83" s="45"/>
      <c r="J83" s="45"/>
      <c r="K83" s="45"/>
      <c r="L83" s="80" t="str">
        <f>IF(E14= "Vyplň údaj","",E14)</f>
        <v/>
      </c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36" t="s">
        <v>37</v>
      </c>
      <c r="AJ83" s="45"/>
      <c r="AK83" s="45"/>
      <c r="AL83" s="45"/>
      <c r="AM83" s="80" t="str">
        <f>IF(E20="","",E20)</f>
        <v>Ing. Slosarčik</v>
      </c>
      <c r="AN83" s="80"/>
      <c r="AO83" s="80"/>
      <c r="AP83" s="80"/>
      <c r="AQ83" s="46"/>
      <c r="AS83" s="93"/>
      <c r="AT83" s="94"/>
      <c r="AU83" s="95"/>
      <c r="AV83" s="95"/>
      <c r="AW83" s="95"/>
      <c r="AX83" s="95"/>
      <c r="AY83" s="95"/>
      <c r="AZ83" s="95"/>
      <c r="BA83" s="95"/>
      <c r="BB83" s="95"/>
      <c r="BC83" s="95"/>
      <c r="BD83" s="96"/>
    </row>
    <row r="84" s="1" customFormat="1" ht="10.8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6"/>
      <c r="AS84" s="97"/>
      <c r="AT84" s="52"/>
      <c r="AU84" s="45"/>
      <c r="AV84" s="45"/>
      <c r="AW84" s="45"/>
      <c r="AX84" s="45"/>
      <c r="AY84" s="45"/>
      <c r="AZ84" s="45"/>
      <c r="BA84" s="45"/>
      <c r="BB84" s="45"/>
      <c r="BC84" s="45"/>
      <c r="BD84" s="98"/>
    </row>
    <row r="85" s="1" customFormat="1" ht="29.28" customHeight="1">
      <c r="B85" s="44"/>
      <c r="C85" s="99" t="s">
        <v>61</v>
      </c>
      <c r="D85" s="100"/>
      <c r="E85" s="100"/>
      <c r="F85" s="100"/>
      <c r="G85" s="100"/>
      <c r="H85" s="101"/>
      <c r="I85" s="102" t="s">
        <v>62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2" t="s">
        <v>63</v>
      </c>
      <c r="AH85" s="100"/>
      <c r="AI85" s="100"/>
      <c r="AJ85" s="100"/>
      <c r="AK85" s="100"/>
      <c r="AL85" s="100"/>
      <c r="AM85" s="100"/>
      <c r="AN85" s="102" t="s">
        <v>64</v>
      </c>
      <c r="AO85" s="100"/>
      <c r="AP85" s="103"/>
      <c r="AQ85" s="46"/>
      <c r="AS85" s="104" t="s">
        <v>65</v>
      </c>
      <c r="AT85" s="105" t="s">
        <v>66</v>
      </c>
      <c r="AU85" s="105" t="s">
        <v>67</v>
      </c>
      <c r="AV85" s="105" t="s">
        <v>68</v>
      </c>
      <c r="AW85" s="105" t="s">
        <v>69</v>
      </c>
      <c r="AX85" s="105" t="s">
        <v>70</v>
      </c>
      <c r="AY85" s="105" t="s">
        <v>71</v>
      </c>
      <c r="AZ85" s="105" t="s">
        <v>72</v>
      </c>
      <c r="BA85" s="105" t="s">
        <v>73</v>
      </c>
      <c r="BB85" s="105" t="s">
        <v>74</v>
      </c>
      <c r="BC85" s="105" t="s">
        <v>75</v>
      </c>
      <c r="BD85" s="106" t="s">
        <v>76</v>
      </c>
    </row>
    <row r="86" s="1" customFormat="1" ht="10.8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6"/>
      <c r="AS86" s="107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6"/>
    </row>
    <row r="87" s="4" customFormat="1" ht="32.4" customHeight="1">
      <c r="B87" s="82"/>
      <c r="C87" s="108" t="s">
        <v>77</v>
      </c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10">
        <f>ROUND(AG88,2)</f>
        <v>0</v>
      </c>
      <c r="AH87" s="110"/>
      <c r="AI87" s="110"/>
      <c r="AJ87" s="110"/>
      <c r="AK87" s="110"/>
      <c r="AL87" s="110"/>
      <c r="AM87" s="110"/>
      <c r="AN87" s="111">
        <f>SUM(AG87,AT87)</f>
        <v>0</v>
      </c>
      <c r="AO87" s="111"/>
      <c r="AP87" s="111"/>
      <c r="AQ87" s="86"/>
      <c r="AS87" s="112">
        <f>ROUND(AS88,2)</f>
        <v>0</v>
      </c>
      <c r="AT87" s="113">
        <f>ROUND(SUM(AV87:AW87),2)</f>
        <v>0</v>
      </c>
      <c r="AU87" s="114">
        <f>ROUND(AU88,5)</f>
        <v>0</v>
      </c>
      <c r="AV87" s="113">
        <f>ROUND(AZ87*L31,2)</f>
        <v>0</v>
      </c>
      <c r="AW87" s="113">
        <f>ROUND(BA87*L32,2)</f>
        <v>0</v>
      </c>
      <c r="AX87" s="113">
        <f>ROUND(BB87*L31,2)</f>
        <v>0</v>
      </c>
      <c r="AY87" s="113">
        <f>ROUND(BC87*L32,2)</f>
        <v>0</v>
      </c>
      <c r="AZ87" s="113">
        <f>ROUND(AZ88,2)</f>
        <v>0</v>
      </c>
      <c r="BA87" s="113">
        <f>ROUND(BA88,2)</f>
        <v>0</v>
      </c>
      <c r="BB87" s="113">
        <f>ROUND(BB88,2)</f>
        <v>0</v>
      </c>
      <c r="BC87" s="113">
        <f>ROUND(BC88,2)</f>
        <v>0</v>
      </c>
      <c r="BD87" s="115">
        <f>ROUND(BD88,2)</f>
        <v>0</v>
      </c>
      <c r="BS87" s="116" t="s">
        <v>78</v>
      </c>
      <c r="BT87" s="116" t="s">
        <v>79</v>
      </c>
      <c r="BU87" s="117" t="s">
        <v>80</v>
      </c>
      <c r="BV87" s="116" t="s">
        <v>81</v>
      </c>
      <c r="BW87" s="116" t="s">
        <v>82</v>
      </c>
      <c r="BX87" s="116" t="s">
        <v>83</v>
      </c>
    </row>
    <row r="88" s="5" customFormat="1" ht="31.5" customHeight="1">
      <c r="A88" s="118" t="s">
        <v>84</v>
      </c>
      <c r="B88" s="119"/>
      <c r="C88" s="120"/>
      <c r="D88" s="121" t="s">
        <v>85</v>
      </c>
      <c r="E88" s="121"/>
      <c r="F88" s="121"/>
      <c r="G88" s="121"/>
      <c r="H88" s="121"/>
      <c r="I88" s="122"/>
      <c r="J88" s="121" t="s">
        <v>86</v>
      </c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3">
        <f>'01 - Obnova atletickej tr...'!M30</f>
        <v>0</v>
      </c>
      <c r="AH88" s="122"/>
      <c r="AI88" s="122"/>
      <c r="AJ88" s="122"/>
      <c r="AK88" s="122"/>
      <c r="AL88" s="122"/>
      <c r="AM88" s="122"/>
      <c r="AN88" s="123">
        <f>SUM(AG88,AT88)</f>
        <v>0</v>
      </c>
      <c r="AO88" s="122"/>
      <c r="AP88" s="122"/>
      <c r="AQ88" s="124"/>
      <c r="AS88" s="125">
        <f>'01 - Obnova atletickej tr...'!M28</f>
        <v>0</v>
      </c>
      <c r="AT88" s="126">
        <f>ROUND(SUM(AV88:AW88),2)</f>
        <v>0</v>
      </c>
      <c r="AU88" s="127">
        <f>'01 - Obnova atletickej tr...'!W123</f>
        <v>0</v>
      </c>
      <c r="AV88" s="126">
        <f>'01 - Obnova atletickej tr...'!M32</f>
        <v>0</v>
      </c>
      <c r="AW88" s="126">
        <f>'01 - Obnova atletickej tr...'!M33</f>
        <v>0</v>
      </c>
      <c r="AX88" s="126">
        <f>'01 - Obnova atletickej tr...'!M34</f>
        <v>0</v>
      </c>
      <c r="AY88" s="126">
        <f>'01 - Obnova atletickej tr...'!M35</f>
        <v>0</v>
      </c>
      <c r="AZ88" s="126">
        <f>'01 - Obnova atletickej tr...'!H32</f>
        <v>0</v>
      </c>
      <c r="BA88" s="126">
        <f>'01 - Obnova atletickej tr...'!H33</f>
        <v>0</v>
      </c>
      <c r="BB88" s="126">
        <f>'01 - Obnova atletickej tr...'!H34</f>
        <v>0</v>
      </c>
      <c r="BC88" s="126">
        <f>'01 - Obnova atletickej tr...'!H35</f>
        <v>0</v>
      </c>
      <c r="BD88" s="128">
        <f>'01 - Obnova atletickej tr...'!H36</f>
        <v>0</v>
      </c>
      <c r="BT88" s="129" t="s">
        <v>87</v>
      </c>
      <c r="BV88" s="129" t="s">
        <v>81</v>
      </c>
      <c r="BW88" s="129" t="s">
        <v>88</v>
      </c>
      <c r="BX88" s="129" t="s">
        <v>82</v>
      </c>
    </row>
    <row r="89">
      <c r="B89" s="24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7"/>
    </row>
    <row r="90" s="1" customFormat="1" ht="30" customHeight="1">
      <c r="B90" s="44"/>
      <c r="C90" s="108" t="s">
        <v>89</v>
      </c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111">
        <f>ROUND(SUM(AG91:AG94),2)</f>
        <v>0</v>
      </c>
      <c r="AH90" s="111"/>
      <c r="AI90" s="111"/>
      <c r="AJ90" s="111"/>
      <c r="AK90" s="111"/>
      <c r="AL90" s="111"/>
      <c r="AM90" s="111"/>
      <c r="AN90" s="111">
        <f>ROUND(SUM(AN91:AN94),2)</f>
        <v>0</v>
      </c>
      <c r="AO90" s="111"/>
      <c r="AP90" s="111"/>
      <c r="AQ90" s="46"/>
      <c r="AS90" s="104" t="s">
        <v>90</v>
      </c>
      <c r="AT90" s="105" t="s">
        <v>91</v>
      </c>
      <c r="AU90" s="105" t="s">
        <v>43</v>
      </c>
      <c r="AV90" s="106" t="s">
        <v>66</v>
      </c>
    </row>
    <row r="91" s="1" customFormat="1" ht="19.92" customHeight="1">
      <c r="B91" s="44"/>
      <c r="C91" s="45"/>
      <c r="D91" s="130" t="s">
        <v>92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131">
        <f>ROUND(AG87*AS91,2)</f>
        <v>0</v>
      </c>
      <c r="AH91" s="132"/>
      <c r="AI91" s="132"/>
      <c r="AJ91" s="132"/>
      <c r="AK91" s="132"/>
      <c r="AL91" s="132"/>
      <c r="AM91" s="132"/>
      <c r="AN91" s="132">
        <f>ROUND(AG91+AV91,2)</f>
        <v>0</v>
      </c>
      <c r="AO91" s="132"/>
      <c r="AP91" s="132"/>
      <c r="AQ91" s="46"/>
      <c r="AS91" s="133">
        <v>0</v>
      </c>
      <c r="AT91" s="134" t="s">
        <v>93</v>
      </c>
      <c r="AU91" s="134" t="s">
        <v>44</v>
      </c>
      <c r="AV91" s="135">
        <f>ROUND(IF(AU91="základná",AG91*L31,IF(AU91="znížená",AG91*L32,0)),2)</f>
        <v>0</v>
      </c>
      <c r="BV91" s="20" t="s">
        <v>94</v>
      </c>
      <c r="BY91" s="136">
        <f>IF(AU91="základná",AV91,0)</f>
        <v>0</v>
      </c>
      <c r="BZ91" s="136">
        <f>IF(AU91="znížená",AV91,0)</f>
        <v>0</v>
      </c>
      <c r="CA91" s="136">
        <v>0</v>
      </c>
      <c r="CB91" s="136">
        <v>0</v>
      </c>
      <c r="CC91" s="136">
        <v>0</v>
      </c>
      <c r="CD91" s="136">
        <f>IF(AU91="základná",AG91,0)</f>
        <v>0</v>
      </c>
      <c r="CE91" s="136">
        <f>IF(AU91="znížená",AG91,0)</f>
        <v>0</v>
      </c>
      <c r="CF91" s="136">
        <f>IF(AU91="zákl. prenesená",AG91,0)</f>
        <v>0</v>
      </c>
      <c r="CG91" s="136">
        <f>IF(AU91="zníž. prenesená",AG91,0)</f>
        <v>0</v>
      </c>
      <c r="CH91" s="136">
        <f>IF(AU91="nulová",AG91,0)</f>
        <v>0</v>
      </c>
      <c r="CI91" s="20">
        <f>IF(AU91="základná",1,IF(AU91="znížená",2,IF(AU91="zákl. prenesená",4,IF(AU91="zníž. prenesená",5,3))))</f>
        <v>1</v>
      </c>
      <c r="CJ91" s="20">
        <f>IF(AT91="stavebná časť",1,IF(8891="investičná časť",2,3))</f>
        <v>1</v>
      </c>
      <c r="CK91" s="20" t="str">
        <f>IF(D91="Vyplň vlastné","","x")</f>
        <v>x</v>
      </c>
    </row>
    <row r="92" s="1" customFormat="1" ht="19.92" customHeight="1">
      <c r="B92" s="44"/>
      <c r="C92" s="45"/>
      <c r="D92" s="137" t="s">
        <v>95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45"/>
      <c r="AD92" s="45"/>
      <c r="AE92" s="45"/>
      <c r="AF92" s="45"/>
      <c r="AG92" s="131">
        <f>AG87*AS92</f>
        <v>0</v>
      </c>
      <c r="AH92" s="132"/>
      <c r="AI92" s="132"/>
      <c r="AJ92" s="132"/>
      <c r="AK92" s="132"/>
      <c r="AL92" s="132"/>
      <c r="AM92" s="132"/>
      <c r="AN92" s="132">
        <f>AG92+AV92</f>
        <v>0</v>
      </c>
      <c r="AO92" s="132"/>
      <c r="AP92" s="132"/>
      <c r="AQ92" s="46"/>
      <c r="AS92" s="138">
        <v>0</v>
      </c>
      <c r="AT92" s="139" t="s">
        <v>93</v>
      </c>
      <c r="AU92" s="139" t="s">
        <v>44</v>
      </c>
      <c r="AV92" s="140">
        <f>ROUND(IF(AU92="nulová",0,IF(OR(AU92="základná",AU92="zákl. prenesená"),AG92*L31,AG92*L32)),2)</f>
        <v>0</v>
      </c>
      <c r="BV92" s="20" t="s">
        <v>96</v>
      </c>
      <c r="BY92" s="136">
        <f>IF(AU92="základná",AV92,0)</f>
        <v>0</v>
      </c>
      <c r="BZ92" s="136">
        <f>IF(AU92="znížená",AV92,0)</f>
        <v>0</v>
      </c>
      <c r="CA92" s="136">
        <f>IF(AU92="zákl. prenesená",AV92,0)</f>
        <v>0</v>
      </c>
      <c r="CB92" s="136">
        <f>IF(AU92="zníž. prenesená",AV92,0)</f>
        <v>0</v>
      </c>
      <c r="CC92" s="136">
        <f>IF(AU92="nulová",AV92,0)</f>
        <v>0</v>
      </c>
      <c r="CD92" s="136">
        <f>IF(AU92="základná",AG92,0)</f>
        <v>0</v>
      </c>
      <c r="CE92" s="136">
        <f>IF(AU92="znížená",AG92,0)</f>
        <v>0</v>
      </c>
      <c r="CF92" s="136">
        <f>IF(AU92="zákl. prenesená",AG92,0)</f>
        <v>0</v>
      </c>
      <c r="CG92" s="136">
        <f>IF(AU92="zníž. prenesená",AG92,0)</f>
        <v>0</v>
      </c>
      <c r="CH92" s="136">
        <f>IF(AU92="nulová",AG92,0)</f>
        <v>0</v>
      </c>
      <c r="CI92" s="20">
        <f>IF(AU92="základná",1,IF(AU92="znížená",2,IF(AU92="zákl. prenesená",4,IF(AU92="zníž. prenesená",5,3))))</f>
        <v>1</v>
      </c>
      <c r="CJ92" s="20">
        <f>IF(AT92="stavebná časť",1,IF(8892="investičná časť",2,3))</f>
        <v>1</v>
      </c>
      <c r="CK92" s="20" t="str">
        <f>IF(D92="Vyplň vlastné","","x")</f>
        <v/>
      </c>
    </row>
    <row r="93" s="1" customFormat="1" ht="19.92" customHeight="1">
      <c r="B93" s="44"/>
      <c r="C93" s="45"/>
      <c r="D93" s="137" t="s">
        <v>95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45"/>
      <c r="AD93" s="45"/>
      <c r="AE93" s="45"/>
      <c r="AF93" s="45"/>
      <c r="AG93" s="131">
        <f>AG87*AS93</f>
        <v>0</v>
      </c>
      <c r="AH93" s="132"/>
      <c r="AI93" s="132"/>
      <c r="AJ93" s="132"/>
      <c r="AK93" s="132"/>
      <c r="AL93" s="132"/>
      <c r="AM93" s="132"/>
      <c r="AN93" s="132">
        <f>AG93+AV93</f>
        <v>0</v>
      </c>
      <c r="AO93" s="132"/>
      <c r="AP93" s="132"/>
      <c r="AQ93" s="46"/>
      <c r="AS93" s="138">
        <v>0</v>
      </c>
      <c r="AT93" s="139" t="s">
        <v>93</v>
      </c>
      <c r="AU93" s="139" t="s">
        <v>44</v>
      </c>
      <c r="AV93" s="140">
        <f>ROUND(IF(AU93="nulová",0,IF(OR(AU93="základná",AU93="zákl. prenesená"),AG93*L31,AG93*L32)),2)</f>
        <v>0</v>
      </c>
      <c r="BV93" s="20" t="s">
        <v>96</v>
      </c>
      <c r="BY93" s="136">
        <f>IF(AU93="základná",AV93,0)</f>
        <v>0</v>
      </c>
      <c r="BZ93" s="136">
        <f>IF(AU93="znížená",AV93,0)</f>
        <v>0</v>
      </c>
      <c r="CA93" s="136">
        <f>IF(AU93="zákl. prenesená",AV93,0)</f>
        <v>0</v>
      </c>
      <c r="CB93" s="136">
        <f>IF(AU93="zníž. prenesená",AV93,0)</f>
        <v>0</v>
      </c>
      <c r="CC93" s="136">
        <f>IF(AU93="nulová",AV93,0)</f>
        <v>0</v>
      </c>
      <c r="CD93" s="136">
        <f>IF(AU93="základná",AG93,0)</f>
        <v>0</v>
      </c>
      <c r="CE93" s="136">
        <f>IF(AU93="znížená",AG93,0)</f>
        <v>0</v>
      </c>
      <c r="CF93" s="136">
        <f>IF(AU93="zákl. prenesená",AG93,0)</f>
        <v>0</v>
      </c>
      <c r="CG93" s="136">
        <f>IF(AU93="zníž. prenesená",AG93,0)</f>
        <v>0</v>
      </c>
      <c r="CH93" s="136">
        <f>IF(AU93="nulová",AG93,0)</f>
        <v>0</v>
      </c>
      <c r="CI93" s="20">
        <f>IF(AU93="základná",1,IF(AU93="znížená",2,IF(AU93="zákl. prenesená",4,IF(AU93="zníž. prenesená",5,3))))</f>
        <v>1</v>
      </c>
      <c r="CJ93" s="20">
        <f>IF(AT93="stavebná časť",1,IF(8893="investičná časť",2,3))</f>
        <v>1</v>
      </c>
      <c r="CK93" s="20" t="str">
        <f>IF(D93="Vyplň vlastné","","x")</f>
        <v/>
      </c>
    </row>
    <row r="94" s="1" customFormat="1" ht="19.92" customHeight="1">
      <c r="B94" s="44"/>
      <c r="C94" s="45"/>
      <c r="D94" s="137" t="s">
        <v>95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45"/>
      <c r="AD94" s="45"/>
      <c r="AE94" s="45"/>
      <c r="AF94" s="45"/>
      <c r="AG94" s="131">
        <f>AG87*AS94</f>
        <v>0</v>
      </c>
      <c r="AH94" s="132"/>
      <c r="AI94" s="132"/>
      <c r="AJ94" s="132"/>
      <c r="AK94" s="132"/>
      <c r="AL94" s="132"/>
      <c r="AM94" s="132"/>
      <c r="AN94" s="132">
        <f>AG94+AV94</f>
        <v>0</v>
      </c>
      <c r="AO94" s="132"/>
      <c r="AP94" s="132"/>
      <c r="AQ94" s="46"/>
      <c r="AS94" s="141">
        <v>0</v>
      </c>
      <c r="AT94" s="142" t="s">
        <v>93</v>
      </c>
      <c r="AU94" s="142" t="s">
        <v>44</v>
      </c>
      <c r="AV94" s="143">
        <f>ROUND(IF(AU94="nulová",0,IF(OR(AU94="základná",AU94="zákl. prenesená"),AG94*L31,AG94*L32)),2)</f>
        <v>0</v>
      </c>
      <c r="BV94" s="20" t="s">
        <v>96</v>
      </c>
      <c r="BY94" s="136">
        <f>IF(AU94="základná",AV94,0)</f>
        <v>0</v>
      </c>
      <c r="BZ94" s="136">
        <f>IF(AU94="znížená",AV94,0)</f>
        <v>0</v>
      </c>
      <c r="CA94" s="136">
        <f>IF(AU94="zákl. prenesená",AV94,0)</f>
        <v>0</v>
      </c>
      <c r="CB94" s="136">
        <f>IF(AU94="zníž. prenesená",AV94,0)</f>
        <v>0</v>
      </c>
      <c r="CC94" s="136">
        <f>IF(AU94="nulová",AV94,0)</f>
        <v>0</v>
      </c>
      <c r="CD94" s="136">
        <f>IF(AU94="základná",AG94,0)</f>
        <v>0</v>
      </c>
      <c r="CE94" s="136">
        <f>IF(AU94="znížená",AG94,0)</f>
        <v>0</v>
      </c>
      <c r="CF94" s="136">
        <f>IF(AU94="zákl. prenesená",AG94,0)</f>
        <v>0</v>
      </c>
      <c r="CG94" s="136">
        <f>IF(AU94="zníž. prenesená",AG94,0)</f>
        <v>0</v>
      </c>
      <c r="CH94" s="136">
        <f>IF(AU94="nulová",AG94,0)</f>
        <v>0</v>
      </c>
      <c r="CI94" s="20">
        <f>IF(AU94="základná",1,IF(AU94="znížená",2,IF(AU94="zákl. prenesená",4,IF(AU94="zníž. prenesená",5,3))))</f>
        <v>1</v>
      </c>
      <c r="CJ94" s="20">
        <f>IF(AT94="stavebná časť",1,IF(8894="investičná časť",2,3))</f>
        <v>1</v>
      </c>
      <c r="CK94" s="20" t="str">
        <f>IF(D94="Vyplň vlastné","","x")</f>
        <v/>
      </c>
    </row>
    <row r="95" s="1" customFormat="1" ht="10.8" customHeight="1"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6"/>
    </row>
    <row r="96" s="1" customFormat="1" ht="30" customHeight="1">
      <c r="B96" s="44"/>
      <c r="C96" s="144" t="s">
        <v>97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6">
        <f>ROUND(AG87+AG90,2)</f>
        <v>0</v>
      </c>
      <c r="AH96" s="146"/>
      <c r="AI96" s="146"/>
      <c r="AJ96" s="146"/>
      <c r="AK96" s="146"/>
      <c r="AL96" s="146"/>
      <c r="AM96" s="146"/>
      <c r="AN96" s="146">
        <f>AN87+AN90</f>
        <v>0</v>
      </c>
      <c r="AO96" s="146"/>
      <c r="AP96" s="146"/>
      <c r="AQ96" s="46"/>
    </row>
    <row r="97" s="1" customFormat="1" ht="6.96" customHeight="1"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5"/>
    </row>
  </sheetData>
  <sheetProtection sheet="1" formatColumns="0" formatRows="0" objects="1" scenarios="1" spinCount="10" saltValue="KC5IS3rUAbavgGgNwmLccJL0ypz2CL6s5i5mZGMk9a9vPfvYdNkt07rPMgq1voDrqUIHcgvDvaKe76mxNbKkUg==" hashValue="eSEIEmAfhMLZhyzxhi1OLFNxKYnT5aa3osBry7FrGgEMTdLTjhIE9R55qx744Xh3B975tHASFCMPBf8tCsqE2Q==" algorithmName="SHA-512" password="CC35"/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91:AM91"/>
    <mergeCell ref="AN91:AP91"/>
    <mergeCell ref="D92:AB92"/>
    <mergeCell ref="AG92:AM92"/>
    <mergeCell ref="AN92:AP92"/>
    <mergeCell ref="D93:AB93"/>
    <mergeCell ref="AG93:AM93"/>
    <mergeCell ref="AN93:AP93"/>
    <mergeCell ref="D94:AB94"/>
    <mergeCell ref="AG94:AM94"/>
    <mergeCell ref="AN94:AP94"/>
    <mergeCell ref="AG87:AM87"/>
    <mergeCell ref="AN87:AP87"/>
    <mergeCell ref="AG90:AM90"/>
    <mergeCell ref="AN90:AP90"/>
    <mergeCell ref="AG96:AM96"/>
    <mergeCell ref="AN96:AP96"/>
    <mergeCell ref="AR2:BE2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01 - Obnova atletickej tr...'!C2" display="/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1.17" customWidth="1"/>
    <col min="7" max="7" width="11.17" customWidth="1"/>
    <col min="8" max="8" width="12.5" customWidth="1"/>
    <col min="9" max="9" width="7" customWidth="1"/>
    <col min="10" max="10" width="5.17" customWidth="1"/>
    <col min="11" max="11" width="11.5" customWidth="1"/>
    <col min="12" max="12" width="12" customWidth="1"/>
    <col min="13" max="13" width="6" customWidth="1"/>
    <col min="14" max="14" width="6" customWidth="1"/>
    <col min="15" max="15" width="2" customWidth="1"/>
    <col min="16" max="16" width="12.5" customWidth="1"/>
    <col min="17" max="17" width="4.17" customWidth="1"/>
    <col min="18" max="18" width="1.67" customWidth="1"/>
    <col min="19" max="19" width="8.17" customWidth="1"/>
    <col min="20" max="20" width="29.67" hidden="1" customWidth="1"/>
    <col min="21" max="21" width="16.33" hidden="1" customWidth="1"/>
    <col min="22" max="22" width="12.33" hidden="1" customWidth="1"/>
    <col min="23" max="23" width="16.33" hidden="1" customWidth="1"/>
    <col min="24" max="24" width="12.17" hidden="1" customWidth="1"/>
    <col min="25" max="25" width="15" hidden="1" customWidth="1"/>
    <col min="26" max="26" width="11" hidden="1" customWidth="1"/>
    <col min="27" max="27" width="15" hidden="1" customWidth="1"/>
    <col min="28" max="28" width="16.33" hidden="1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147"/>
      <c r="B1" s="11"/>
      <c r="C1" s="11"/>
      <c r="D1" s="12" t="s">
        <v>1</v>
      </c>
      <c r="E1" s="11"/>
      <c r="F1" s="13" t="s">
        <v>98</v>
      </c>
      <c r="G1" s="13"/>
      <c r="H1" s="148" t="s">
        <v>99</v>
      </c>
      <c r="I1" s="148"/>
      <c r="J1" s="148"/>
      <c r="K1" s="148"/>
      <c r="L1" s="13" t="s">
        <v>100</v>
      </c>
      <c r="M1" s="11"/>
      <c r="N1" s="11"/>
      <c r="O1" s="12" t="s">
        <v>101</v>
      </c>
      <c r="P1" s="11"/>
      <c r="Q1" s="11"/>
      <c r="R1" s="11"/>
      <c r="S1" s="13" t="s">
        <v>102</v>
      </c>
      <c r="T1" s="13"/>
      <c r="U1" s="147"/>
      <c r="V1" s="147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ht="36.96" customHeight="1">
      <c r="C2" s="17" t="s">
        <v>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S2" s="19" t="s">
        <v>8</v>
      </c>
      <c r="AT2" s="20" t="s">
        <v>88</v>
      </c>
    </row>
    <row r="3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79</v>
      </c>
    </row>
    <row r="4" ht="36.96" customHeight="1">
      <c r="B4" s="24"/>
      <c r="C4" s="25" t="s">
        <v>103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7"/>
      <c r="T4" s="18" t="s">
        <v>13</v>
      </c>
      <c r="AT4" s="20" t="s">
        <v>6</v>
      </c>
    </row>
    <row r="5" ht="6.96" customHeight="1">
      <c r="B5" s="24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7"/>
    </row>
    <row r="6" ht="25.44" customHeight="1">
      <c r="B6" s="24"/>
      <c r="C6" s="29"/>
      <c r="D6" s="36" t="s">
        <v>19</v>
      </c>
      <c r="E6" s="29"/>
      <c r="F6" s="149" t="str">
        <f>'Rekapitulácia stavby'!K6</f>
        <v>Obnova atletickej trate pri ZŠ Levočská Stará Ľubovňa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29"/>
      <c r="R6" s="27"/>
    </row>
    <row r="7" s="1" customFormat="1" ht="32.88" customHeight="1">
      <c r="B7" s="44"/>
      <c r="C7" s="45"/>
      <c r="D7" s="33" t="s">
        <v>104</v>
      </c>
      <c r="E7" s="45"/>
      <c r="F7" s="34" t="s">
        <v>105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</row>
    <row r="8" s="1" customFormat="1" ht="14.4" customHeight="1">
      <c r="B8" s="44"/>
      <c r="C8" s="45"/>
      <c r="D8" s="36" t="s">
        <v>21</v>
      </c>
      <c r="E8" s="45"/>
      <c r="F8" s="31" t="s">
        <v>22</v>
      </c>
      <c r="G8" s="45"/>
      <c r="H8" s="45"/>
      <c r="I8" s="45"/>
      <c r="J8" s="45"/>
      <c r="K8" s="45"/>
      <c r="L8" s="45"/>
      <c r="M8" s="36" t="s">
        <v>23</v>
      </c>
      <c r="N8" s="45"/>
      <c r="O8" s="31" t="s">
        <v>22</v>
      </c>
      <c r="P8" s="45"/>
      <c r="Q8" s="45"/>
      <c r="R8" s="46"/>
    </row>
    <row r="9" s="1" customFormat="1" ht="14.4" customHeight="1">
      <c r="B9" s="44"/>
      <c r="C9" s="45"/>
      <c r="D9" s="36" t="s">
        <v>24</v>
      </c>
      <c r="E9" s="45"/>
      <c r="F9" s="31" t="s">
        <v>25</v>
      </c>
      <c r="G9" s="45"/>
      <c r="H9" s="45"/>
      <c r="I9" s="45"/>
      <c r="J9" s="45"/>
      <c r="K9" s="45"/>
      <c r="L9" s="45"/>
      <c r="M9" s="36" t="s">
        <v>26</v>
      </c>
      <c r="N9" s="45"/>
      <c r="O9" s="150" t="str">
        <f>'Rekapitulácia stavby'!AN8</f>
        <v>27. 10. 2019</v>
      </c>
      <c r="P9" s="88"/>
      <c r="Q9" s="45"/>
      <c r="R9" s="46"/>
    </row>
    <row r="10" s="1" customFormat="1" ht="10.8" customHeight="1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="1" customFormat="1" ht="14.4" customHeight="1">
      <c r="B11" s="44"/>
      <c r="C11" s="45"/>
      <c r="D11" s="36" t="s">
        <v>28</v>
      </c>
      <c r="E11" s="45"/>
      <c r="F11" s="45"/>
      <c r="G11" s="45"/>
      <c r="H11" s="45"/>
      <c r="I11" s="45"/>
      <c r="J11" s="45"/>
      <c r="K11" s="45"/>
      <c r="L11" s="45"/>
      <c r="M11" s="36" t="s">
        <v>29</v>
      </c>
      <c r="N11" s="45"/>
      <c r="O11" s="31" t="s">
        <v>22</v>
      </c>
      <c r="P11" s="31"/>
      <c r="Q11" s="45"/>
      <c r="R11" s="46"/>
    </row>
    <row r="12" s="1" customFormat="1" ht="18" customHeight="1">
      <c r="B12" s="44"/>
      <c r="C12" s="45"/>
      <c r="D12" s="45"/>
      <c r="E12" s="31" t="s">
        <v>30</v>
      </c>
      <c r="F12" s="45"/>
      <c r="G12" s="45"/>
      <c r="H12" s="45"/>
      <c r="I12" s="45"/>
      <c r="J12" s="45"/>
      <c r="K12" s="45"/>
      <c r="L12" s="45"/>
      <c r="M12" s="36" t="s">
        <v>31</v>
      </c>
      <c r="N12" s="45"/>
      <c r="O12" s="31" t="s">
        <v>22</v>
      </c>
      <c r="P12" s="31"/>
      <c r="Q12" s="45"/>
      <c r="R12" s="46"/>
    </row>
    <row r="13" s="1" customFormat="1" ht="6.96" customHeight="1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6"/>
    </row>
    <row r="14" s="1" customFormat="1" ht="14.4" customHeight="1">
      <c r="B14" s="44"/>
      <c r="C14" s="45"/>
      <c r="D14" s="36" t="s">
        <v>32</v>
      </c>
      <c r="E14" s="45"/>
      <c r="F14" s="45"/>
      <c r="G14" s="45"/>
      <c r="H14" s="45"/>
      <c r="I14" s="45"/>
      <c r="J14" s="45"/>
      <c r="K14" s="45"/>
      <c r="L14" s="45"/>
      <c r="M14" s="36" t="s">
        <v>29</v>
      </c>
      <c r="N14" s="45"/>
      <c r="O14" s="37" t="str">
        <f>IF('Rekapitulácia stavby'!AN13="","",'Rekapitulácia stavby'!AN13)</f>
        <v>Vyplň údaj</v>
      </c>
      <c r="P14" s="31"/>
      <c r="Q14" s="45"/>
      <c r="R14" s="46"/>
    </row>
    <row r="15" s="1" customFormat="1" ht="18" customHeight="1">
      <c r="B15" s="44"/>
      <c r="C15" s="45"/>
      <c r="D15" s="45"/>
      <c r="E15" s="37" t="str">
        <f>IF('Rekapitulácia stavby'!E14="","",'Rekapitulácia stavby'!E14)</f>
        <v>Vyplň údaj</v>
      </c>
      <c r="F15" s="151"/>
      <c r="G15" s="151"/>
      <c r="H15" s="151"/>
      <c r="I15" s="151"/>
      <c r="J15" s="151"/>
      <c r="K15" s="151"/>
      <c r="L15" s="151"/>
      <c r="M15" s="36" t="s">
        <v>31</v>
      </c>
      <c r="N15" s="45"/>
      <c r="O15" s="37" t="str">
        <f>IF('Rekapitulácia stavby'!AN14="","",'Rekapitulácia stavby'!AN14)</f>
        <v>Vyplň údaj</v>
      </c>
      <c r="P15" s="31"/>
      <c r="Q15" s="45"/>
      <c r="R15" s="46"/>
    </row>
    <row r="16" s="1" customFormat="1" ht="6.96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="1" customFormat="1" ht="14.4" customHeight="1">
      <c r="B17" s="44"/>
      <c r="C17" s="45"/>
      <c r="D17" s="36" t="s">
        <v>34</v>
      </c>
      <c r="E17" s="45"/>
      <c r="F17" s="45"/>
      <c r="G17" s="45"/>
      <c r="H17" s="45"/>
      <c r="I17" s="45"/>
      <c r="J17" s="45"/>
      <c r="K17" s="45"/>
      <c r="L17" s="45"/>
      <c r="M17" s="36" t="s">
        <v>29</v>
      </c>
      <c r="N17" s="45"/>
      <c r="O17" s="31" t="s">
        <v>22</v>
      </c>
      <c r="P17" s="31"/>
      <c r="Q17" s="45"/>
      <c r="R17" s="46"/>
    </row>
    <row r="18" s="1" customFormat="1" ht="18" customHeight="1">
      <c r="B18" s="44"/>
      <c r="C18" s="45"/>
      <c r="D18" s="45"/>
      <c r="E18" s="31" t="s">
        <v>35</v>
      </c>
      <c r="F18" s="45"/>
      <c r="G18" s="45"/>
      <c r="H18" s="45"/>
      <c r="I18" s="45"/>
      <c r="J18" s="45"/>
      <c r="K18" s="45"/>
      <c r="L18" s="45"/>
      <c r="M18" s="36" t="s">
        <v>31</v>
      </c>
      <c r="N18" s="45"/>
      <c r="O18" s="31" t="s">
        <v>22</v>
      </c>
      <c r="P18" s="31"/>
      <c r="Q18" s="45"/>
      <c r="R18" s="46"/>
    </row>
    <row r="19" s="1" customFormat="1" ht="6.96" customHeight="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="1" customFormat="1" ht="14.4" customHeight="1">
      <c r="B20" s="44"/>
      <c r="C20" s="45"/>
      <c r="D20" s="36" t="s">
        <v>37</v>
      </c>
      <c r="E20" s="45"/>
      <c r="F20" s="45"/>
      <c r="G20" s="45"/>
      <c r="H20" s="45"/>
      <c r="I20" s="45"/>
      <c r="J20" s="45"/>
      <c r="K20" s="45"/>
      <c r="L20" s="45"/>
      <c r="M20" s="36" t="s">
        <v>29</v>
      </c>
      <c r="N20" s="45"/>
      <c r="O20" s="31" t="s">
        <v>22</v>
      </c>
      <c r="P20" s="31"/>
      <c r="Q20" s="45"/>
      <c r="R20" s="46"/>
    </row>
    <row r="21" s="1" customFormat="1" ht="18" customHeight="1">
      <c r="B21" s="44"/>
      <c r="C21" s="45"/>
      <c r="D21" s="45"/>
      <c r="E21" s="31" t="s">
        <v>38</v>
      </c>
      <c r="F21" s="45"/>
      <c r="G21" s="45"/>
      <c r="H21" s="45"/>
      <c r="I21" s="45"/>
      <c r="J21" s="45"/>
      <c r="K21" s="45"/>
      <c r="L21" s="45"/>
      <c r="M21" s="36" t="s">
        <v>31</v>
      </c>
      <c r="N21" s="45"/>
      <c r="O21" s="31" t="s">
        <v>22</v>
      </c>
      <c r="P21" s="31"/>
      <c r="Q21" s="45"/>
      <c r="R21" s="46"/>
    </row>
    <row r="22" s="1" customFormat="1" ht="6.96" customHeight="1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</row>
    <row r="23" s="1" customFormat="1" ht="14.4" customHeight="1">
      <c r="B23" s="44"/>
      <c r="C23" s="45"/>
      <c r="D23" s="36" t="s">
        <v>39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</row>
    <row r="24" s="1" customFormat="1" ht="16.5" customHeight="1">
      <c r="B24" s="44"/>
      <c r="C24" s="45"/>
      <c r="D24" s="45"/>
      <c r="E24" s="40" t="s">
        <v>22</v>
      </c>
      <c r="F24" s="40"/>
      <c r="G24" s="40"/>
      <c r="H24" s="40"/>
      <c r="I24" s="40"/>
      <c r="J24" s="40"/>
      <c r="K24" s="40"/>
      <c r="L24" s="40"/>
      <c r="M24" s="45"/>
      <c r="N24" s="45"/>
      <c r="O24" s="45"/>
      <c r="P24" s="45"/>
      <c r="Q24" s="45"/>
      <c r="R24" s="46"/>
    </row>
    <row r="25" s="1" customFormat="1" ht="6.96" customHeigh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</row>
    <row r="26" s="1" customFormat="1" ht="6.96" customHeight="1">
      <c r="B26" s="44"/>
      <c r="C26" s="4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45"/>
      <c r="R26" s="46"/>
    </row>
    <row r="27" s="1" customFormat="1" ht="14.4" customHeight="1">
      <c r="B27" s="44"/>
      <c r="C27" s="45"/>
      <c r="D27" s="152" t="s">
        <v>106</v>
      </c>
      <c r="E27" s="45"/>
      <c r="F27" s="45"/>
      <c r="G27" s="45"/>
      <c r="H27" s="45"/>
      <c r="I27" s="45"/>
      <c r="J27" s="45"/>
      <c r="K27" s="45"/>
      <c r="L27" s="45"/>
      <c r="M27" s="43">
        <f>N88</f>
        <v>0</v>
      </c>
      <c r="N27" s="43"/>
      <c r="O27" s="43"/>
      <c r="P27" s="43"/>
      <c r="Q27" s="45"/>
      <c r="R27" s="46"/>
    </row>
    <row r="28" s="1" customFormat="1" ht="14.4" customHeight="1">
      <c r="B28" s="44"/>
      <c r="C28" s="45"/>
      <c r="D28" s="42" t="s">
        <v>92</v>
      </c>
      <c r="E28" s="45"/>
      <c r="F28" s="45"/>
      <c r="G28" s="45"/>
      <c r="H28" s="45"/>
      <c r="I28" s="45"/>
      <c r="J28" s="45"/>
      <c r="K28" s="45"/>
      <c r="L28" s="45"/>
      <c r="M28" s="43">
        <f>N98</f>
        <v>0</v>
      </c>
      <c r="N28" s="43"/>
      <c r="O28" s="43"/>
      <c r="P28" s="43"/>
      <c r="Q28" s="45"/>
      <c r="R28" s="46"/>
    </row>
    <row r="29" s="1" customFormat="1" ht="6.96" customHeight="1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</row>
    <row r="30" s="1" customFormat="1" ht="25.44" customHeight="1">
      <c r="B30" s="44"/>
      <c r="C30" s="45"/>
      <c r="D30" s="153" t="s">
        <v>42</v>
      </c>
      <c r="E30" s="45"/>
      <c r="F30" s="45"/>
      <c r="G30" s="45"/>
      <c r="H30" s="45"/>
      <c r="I30" s="45"/>
      <c r="J30" s="45"/>
      <c r="K30" s="45"/>
      <c r="L30" s="45"/>
      <c r="M30" s="154">
        <f>ROUND(M27+M28,2)</f>
        <v>0</v>
      </c>
      <c r="N30" s="45"/>
      <c r="O30" s="45"/>
      <c r="P30" s="45"/>
      <c r="Q30" s="45"/>
      <c r="R30" s="46"/>
    </row>
    <row r="31" s="1" customFormat="1" ht="6.96" customHeight="1">
      <c r="B31" s="44"/>
      <c r="C31" s="4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45"/>
      <c r="R31" s="46"/>
    </row>
    <row r="32" s="1" customFormat="1" ht="14.4" customHeight="1">
      <c r="B32" s="44"/>
      <c r="C32" s="45"/>
      <c r="D32" s="52" t="s">
        <v>43</v>
      </c>
      <c r="E32" s="52" t="s">
        <v>44</v>
      </c>
      <c r="F32" s="53">
        <v>0.20000000000000001</v>
      </c>
      <c r="G32" s="155" t="s">
        <v>45</v>
      </c>
      <c r="H32" s="156">
        <f>(SUM(BE98:BE105)+SUM(BE123:BE157))</f>
        <v>0</v>
      </c>
      <c r="I32" s="45"/>
      <c r="J32" s="45"/>
      <c r="K32" s="45"/>
      <c r="L32" s="45"/>
      <c r="M32" s="156">
        <f>ROUND((SUM(BE98:BE105)+SUM(BE123:BE157)), 2)*F32</f>
        <v>0</v>
      </c>
      <c r="N32" s="45"/>
      <c r="O32" s="45"/>
      <c r="P32" s="45"/>
      <c r="Q32" s="45"/>
      <c r="R32" s="46"/>
    </row>
    <row r="33" s="1" customFormat="1" ht="14.4" customHeight="1">
      <c r="B33" s="44"/>
      <c r="C33" s="45"/>
      <c r="D33" s="45"/>
      <c r="E33" s="52" t="s">
        <v>46</v>
      </c>
      <c r="F33" s="53">
        <v>0.20000000000000001</v>
      </c>
      <c r="G33" s="155" t="s">
        <v>45</v>
      </c>
      <c r="H33" s="156">
        <f>(SUM(BF98:BF105)+SUM(BF123:BF157))</f>
        <v>0</v>
      </c>
      <c r="I33" s="45"/>
      <c r="J33" s="45"/>
      <c r="K33" s="45"/>
      <c r="L33" s="45"/>
      <c r="M33" s="156">
        <f>ROUND((SUM(BF98:BF105)+SUM(BF123:BF157)), 2)*F33</f>
        <v>0</v>
      </c>
      <c r="N33" s="45"/>
      <c r="O33" s="45"/>
      <c r="P33" s="45"/>
      <c r="Q33" s="45"/>
      <c r="R33" s="46"/>
    </row>
    <row r="34" hidden="1" s="1" customFormat="1" ht="14.4" customHeight="1">
      <c r="B34" s="44"/>
      <c r="C34" s="45"/>
      <c r="D34" s="45"/>
      <c r="E34" s="52" t="s">
        <v>47</v>
      </c>
      <c r="F34" s="53">
        <v>0.20000000000000001</v>
      </c>
      <c r="G34" s="155" t="s">
        <v>45</v>
      </c>
      <c r="H34" s="156">
        <f>(SUM(BG98:BG105)+SUM(BG123:BG157))</f>
        <v>0</v>
      </c>
      <c r="I34" s="45"/>
      <c r="J34" s="45"/>
      <c r="K34" s="45"/>
      <c r="L34" s="45"/>
      <c r="M34" s="156">
        <v>0</v>
      </c>
      <c r="N34" s="45"/>
      <c r="O34" s="45"/>
      <c r="P34" s="45"/>
      <c r="Q34" s="45"/>
      <c r="R34" s="46"/>
    </row>
    <row r="35" hidden="1" s="1" customFormat="1" ht="14.4" customHeight="1">
      <c r="B35" s="44"/>
      <c r="C35" s="45"/>
      <c r="D35" s="45"/>
      <c r="E35" s="52" t="s">
        <v>48</v>
      </c>
      <c r="F35" s="53">
        <v>0.20000000000000001</v>
      </c>
      <c r="G35" s="155" t="s">
        <v>45</v>
      </c>
      <c r="H35" s="156">
        <f>(SUM(BH98:BH105)+SUM(BH123:BH157))</f>
        <v>0</v>
      </c>
      <c r="I35" s="45"/>
      <c r="J35" s="45"/>
      <c r="K35" s="45"/>
      <c r="L35" s="45"/>
      <c r="M35" s="156">
        <v>0</v>
      </c>
      <c r="N35" s="45"/>
      <c r="O35" s="45"/>
      <c r="P35" s="45"/>
      <c r="Q35" s="45"/>
      <c r="R35" s="46"/>
    </row>
    <row r="36" hidden="1" s="1" customFormat="1" ht="14.4" customHeight="1">
      <c r="B36" s="44"/>
      <c r="C36" s="45"/>
      <c r="D36" s="45"/>
      <c r="E36" s="52" t="s">
        <v>49</v>
      </c>
      <c r="F36" s="53">
        <v>0</v>
      </c>
      <c r="G36" s="155" t="s">
        <v>45</v>
      </c>
      <c r="H36" s="156">
        <f>(SUM(BI98:BI105)+SUM(BI123:BI157))</f>
        <v>0</v>
      </c>
      <c r="I36" s="45"/>
      <c r="J36" s="45"/>
      <c r="K36" s="45"/>
      <c r="L36" s="45"/>
      <c r="M36" s="156">
        <v>0</v>
      </c>
      <c r="N36" s="45"/>
      <c r="O36" s="45"/>
      <c r="P36" s="45"/>
      <c r="Q36" s="45"/>
      <c r="R36" s="46"/>
    </row>
    <row r="37" s="1" customFormat="1" ht="6.96" customHeight="1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</row>
    <row r="38" s="1" customFormat="1" ht="25.44" customHeight="1">
      <c r="B38" s="44"/>
      <c r="C38" s="145"/>
      <c r="D38" s="157" t="s">
        <v>50</v>
      </c>
      <c r="E38" s="101"/>
      <c r="F38" s="101"/>
      <c r="G38" s="158" t="s">
        <v>51</v>
      </c>
      <c r="H38" s="159" t="s">
        <v>52</v>
      </c>
      <c r="I38" s="101"/>
      <c r="J38" s="101"/>
      <c r="K38" s="101"/>
      <c r="L38" s="160">
        <f>SUM(M30:M36)</f>
        <v>0</v>
      </c>
      <c r="M38" s="160"/>
      <c r="N38" s="160"/>
      <c r="O38" s="160"/>
      <c r="P38" s="161"/>
      <c r="Q38" s="145"/>
      <c r="R38" s="46"/>
    </row>
    <row r="39" s="1" customFormat="1" ht="14.4" customHeight="1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6"/>
    </row>
    <row r="40" s="1" customFormat="1" ht="14.4" customHeight="1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6"/>
    </row>
    <row r="41">
      <c r="B41" s="24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/>
    </row>
    <row r="42">
      <c r="B42" s="24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/>
    </row>
    <row r="43">
      <c r="B43" s="24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/>
    </row>
    <row r="44">
      <c r="B44" s="24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/>
    </row>
    <row r="45">
      <c r="B45" s="24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/>
    </row>
    <row r="46">
      <c r="B46" s="24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/>
    </row>
    <row r="47">
      <c r="B47" s="24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7"/>
    </row>
    <row r="48">
      <c r="B48" s="2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/>
    </row>
    <row r="49">
      <c r="B49" s="24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/>
    </row>
    <row r="50" s="1" customFormat="1">
      <c r="B50" s="44"/>
      <c r="C50" s="45"/>
      <c r="D50" s="64" t="s">
        <v>53</v>
      </c>
      <c r="E50" s="65"/>
      <c r="F50" s="65"/>
      <c r="G50" s="65"/>
      <c r="H50" s="66"/>
      <c r="I50" s="45"/>
      <c r="J50" s="64" t="s">
        <v>54</v>
      </c>
      <c r="K50" s="65"/>
      <c r="L50" s="65"/>
      <c r="M50" s="65"/>
      <c r="N50" s="65"/>
      <c r="O50" s="65"/>
      <c r="P50" s="66"/>
      <c r="Q50" s="45"/>
      <c r="R50" s="46"/>
    </row>
    <row r="51">
      <c r="B51" s="24"/>
      <c r="C51" s="29"/>
      <c r="D51" s="67"/>
      <c r="E51" s="29"/>
      <c r="F51" s="29"/>
      <c r="G51" s="29"/>
      <c r="H51" s="68"/>
      <c r="I51" s="29"/>
      <c r="J51" s="67"/>
      <c r="K51" s="29"/>
      <c r="L51" s="29"/>
      <c r="M51" s="29"/>
      <c r="N51" s="29"/>
      <c r="O51" s="29"/>
      <c r="P51" s="68"/>
      <c r="Q51" s="29"/>
      <c r="R51" s="27"/>
    </row>
    <row r="52">
      <c r="B52" s="24"/>
      <c r="C52" s="29"/>
      <c r="D52" s="67"/>
      <c r="E52" s="29"/>
      <c r="F52" s="29"/>
      <c r="G52" s="29"/>
      <c r="H52" s="68"/>
      <c r="I52" s="29"/>
      <c r="J52" s="67"/>
      <c r="K52" s="29"/>
      <c r="L52" s="29"/>
      <c r="M52" s="29"/>
      <c r="N52" s="29"/>
      <c r="O52" s="29"/>
      <c r="P52" s="68"/>
      <c r="Q52" s="29"/>
      <c r="R52" s="27"/>
    </row>
    <row r="53">
      <c r="B53" s="24"/>
      <c r="C53" s="29"/>
      <c r="D53" s="67"/>
      <c r="E53" s="29"/>
      <c r="F53" s="29"/>
      <c r="G53" s="29"/>
      <c r="H53" s="68"/>
      <c r="I53" s="29"/>
      <c r="J53" s="67"/>
      <c r="K53" s="29"/>
      <c r="L53" s="29"/>
      <c r="M53" s="29"/>
      <c r="N53" s="29"/>
      <c r="O53" s="29"/>
      <c r="P53" s="68"/>
      <c r="Q53" s="29"/>
      <c r="R53" s="27"/>
    </row>
    <row r="54">
      <c r="B54" s="24"/>
      <c r="C54" s="29"/>
      <c r="D54" s="67"/>
      <c r="E54" s="29"/>
      <c r="F54" s="29"/>
      <c r="G54" s="29"/>
      <c r="H54" s="68"/>
      <c r="I54" s="29"/>
      <c r="J54" s="67"/>
      <c r="K54" s="29"/>
      <c r="L54" s="29"/>
      <c r="M54" s="29"/>
      <c r="N54" s="29"/>
      <c r="O54" s="29"/>
      <c r="P54" s="68"/>
      <c r="Q54" s="29"/>
      <c r="R54" s="27"/>
    </row>
    <row r="55">
      <c r="B55" s="24"/>
      <c r="C55" s="29"/>
      <c r="D55" s="67"/>
      <c r="E55" s="29"/>
      <c r="F55" s="29"/>
      <c r="G55" s="29"/>
      <c r="H55" s="68"/>
      <c r="I55" s="29"/>
      <c r="J55" s="67"/>
      <c r="K55" s="29"/>
      <c r="L55" s="29"/>
      <c r="M55" s="29"/>
      <c r="N55" s="29"/>
      <c r="O55" s="29"/>
      <c r="P55" s="68"/>
      <c r="Q55" s="29"/>
      <c r="R55" s="27"/>
    </row>
    <row r="56">
      <c r="B56" s="24"/>
      <c r="C56" s="29"/>
      <c r="D56" s="67"/>
      <c r="E56" s="29"/>
      <c r="F56" s="29"/>
      <c r="G56" s="29"/>
      <c r="H56" s="68"/>
      <c r="I56" s="29"/>
      <c r="J56" s="67"/>
      <c r="K56" s="29"/>
      <c r="L56" s="29"/>
      <c r="M56" s="29"/>
      <c r="N56" s="29"/>
      <c r="O56" s="29"/>
      <c r="P56" s="68"/>
      <c r="Q56" s="29"/>
      <c r="R56" s="27"/>
    </row>
    <row r="57">
      <c r="B57" s="24"/>
      <c r="C57" s="29"/>
      <c r="D57" s="67"/>
      <c r="E57" s="29"/>
      <c r="F57" s="29"/>
      <c r="G57" s="29"/>
      <c r="H57" s="68"/>
      <c r="I57" s="29"/>
      <c r="J57" s="67"/>
      <c r="K57" s="29"/>
      <c r="L57" s="29"/>
      <c r="M57" s="29"/>
      <c r="N57" s="29"/>
      <c r="O57" s="29"/>
      <c r="P57" s="68"/>
      <c r="Q57" s="29"/>
      <c r="R57" s="27"/>
    </row>
    <row r="58">
      <c r="B58" s="24"/>
      <c r="C58" s="29"/>
      <c r="D58" s="67"/>
      <c r="E58" s="29"/>
      <c r="F58" s="29"/>
      <c r="G58" s="29"/>
      <c r="H58" s="68"/>
      <c r="I58" s="29"/>
      <c r="J58" s="67"/>
      <c r="K58" s="29"/>
      <c r="L58" s="29"/>
      <c r="M58" s="29"/>
      <c r="N58" s="29"/>
      <c r="O58" s="29"/>
      <c r="P58" s="68"/>
      <c r="Q58" s="29"/>
      <c r="R58" s="27"/>
    </row>
    <row r="59" s="1" customFormat="1">
      <c r="B59" s="44"/>
      <c r="C59" s="45"/>
      <c r="D59" s="69" t="s">
        <v>55</v>
      </c>
      <c r="E59" s="70"/>
      <c r="F59" s="70"/>
      <c r="G59" s="71" t="s">
        <v>56</v>
      </c>
      <c r="H59" s="72"/>
      <c r="I59" s="45"/>
      <c r="J59" s="69" t="s">
        <v>55</v>
      </c>
      <c r="K59" s="70"/>
      <c r="L59" s="70"/>
      <c r="M59" s="70"/>
      <c r="N59" s="71" t="s">
        <v>56</v>
      </c>
      <c r="O59" s="70"/>
      <c r="P59" s="72"/>
      <c r="Q59" s="45"/>
      <c r="R59" s="46"/>
    </row>
    <row r="60">
      <c r="B60" s="24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/>
    </row>
    <row r="61" s="1" customFormat="1">
      <c r="B61" s="44"/>
      <c r="C61" s="45"/>
      <c r="D61" s="64" t="s">
        <v>57</v>
      </c>
      <c r="E61" s="65"/>
      <c r="F61" s="65"/>
      <c r="G61" s="65"/>
      <c r="H61" s="66"/>
      <c r="I61" s="45"/>
      <c r="J61" s="64" t="s">
        <v>58</v>
      </c>
      <c r="K61" s="65"/>
      <c r="L61" s="65"/>
      <c r="M61" s="65"/>
      <c r="N61" s="65"/>
      <c r="O61" s="65"/>
      <c r="P61" s="66"/>
      <c r="Q61" s="45"/>
      <c r="R61" s="46"/>
    </row>
    <row r="62">
      <c r="B62" s="24"/>
      <c r="C62" s="29"/>
      <c r="D62" s="67"/>
      <c r="E62" s="29"/>
      <c r="F62" s="29"/>
      <c r="G62" s="29"/>
      <c r="H62" s="68"/>
      <c r="I62" s="29"/>
      <c r="J62" s="67"/>
      <c r="K62" s="29"/>
      <c r="L62" s="29"/>
      <c r="M62" s="29"/>
      <c r="N62" s="29"/>
      <c r="O62" s="29"/>
      <c r="P62" s="68"/>
      <c r="Q62" s="29"/>
      <c r="R62" s="27"/>
    </row>
    <row r="63">
      <c r="B63" s="24"/>
      <c r="C63" s="29"/>
      <c r="D63" s="67"/>
      <c r="E63" s="29"/>
      <c r="F63" s="29"/>
      <c r="G63" s="29"/>
      <c r="H63" s="68"/>
      <c r="I63" s="29"/>
      <c r="J63" s="67"/>
      <c r="K63" s="29"/>
      <c r="L63" s="29"/>
      <c r="M63" s="29"/>
      <c r="N63" s="29"/>
      <c r="O63" s="29"/>
      <c r="P63" s="68"/>
      <c r="Q63" s="29"/>
      <c r="R63" s="27"/>
    </row>
    <row r="64">
      <c r="B64" s="24"/>
      <c r="C64" s="29"/>
      <c r="D64" s="67"/>
      <c r="E64" s="29"/>
      <c r="F64" s="29"/>
      <c r="G64" s="29"/>
      <c r="H64" s="68"/>
      <c r="I64" s="29"/>
      <c r="J64" s="67"/>
      <c r="K64" s="29"/>
      <c r="L64" s="29"/>
      <c r="M64" s="29"/>
      <c r="N64" s="29"/>
      <c r="O64" s="29"/>
      <c r="P64" s="68"/>
      <c r="Q64" s="29"/>
      <c r="R64" s="27"/>
    </row>
    <row r="65">
      <c r="B65" s="24"/>
      <c r="C65" s="29"/>
      <c r="D65" s="67"/>
      <c r="E65" s="29"/>
      <c r="F65" s="29"/>
      <c r="G65" s="29"/>
      <c r="H65" s="68"/>
      <c r="I65" s="29"/>
      <c r="J65" s="67"/>
      <c r="K65" s="29"/>
      <c r="L65" s="29"/>
      <c r="M65" s="29"/>
      <c r="N65" s="29"/>
      <c r="O65" s="29"/>
      <c r="P65" s="68"/>
      <c r="Q65" s="29"/>
      <c r="R65" s="27"/>
    </row>
    <row r="66">
      <c r="B66" s="24"/>
      <c r="C66" s="29"/>
      <c r="D66" s="67"/>
      <c r="E66" s="29"/>
      <c r="F66" s="29"/>
      <c r="G66" s="29"/>
      <c r="H66" s="68"/>
      <c r="I66" s="29"/>
      <c r="J66" s="67"/>
      <c r="K66" s="29"/>
      <c r="L66" s="29"/>
      <c r="M66" s="29"/>
      <c r="N66" s="29"/>
      <c r="O66" s="29"/>
      <c r="P66" s="68"/>
      <c r="Q66" s="29"/>
      <c r="R66" s="27"/>
    </row>
    <row r="67">
      <c r="B67" s="24"/>
      <c r="C67" s="29"/>
      <c r="D67" s="67"/>
      <c r="E67" s="29"/>
      <c r="F67" s="29"/>
      <c r="G67" s="29"/>
      <c r="H67" s="68"/>
      <c r="I67" s="29"/>
      <c r="J67" s="67"/>
      <c r="K67" s="29"/>
      <c r="L67" s="29"/>
      <c r="M67" s="29"/>
      <c r="N67" s="29"/>
      <c r="O67" s="29"/>
      <c r="P67" s="68"/>
      <c r="Q67" s="29"/>
      <c r="R67" s="27"/>
    </row>
    <row r="68">
      <c r="B68" s="24"/>
      <c r="C68" s="29"/>
      <c r="D68" s="67"/>
      <c r="E68" s="29"/>
      <c r="F68" s="29"/>
      <c r="G68" s="29"/>
      <c r="H68" s="68"/>
      <c r="I68" s="29"/>
      <c r="J68" s="67"/>
      <c r="K68" s="29"/>
      <c r="L68" s="29"/>
      <c r="M68" s="29"/>
      <c r="N68" s="29"/>
      <c r="O68" s="29"/>
      <c r="P68" s="68"/>
      <c r="Q68" s="29"/>
      <c r="R68" s="27"/>
    </row>
    <row r="69">
      <c r="B69" s="24"/>
      <c r="C69" s="29"/>
      <c r="D69" s="67"/>
      <c r="E69" s="29"/>
      <c r="F69" s="29"/>
      <c r="G69" s="29"/>
      <c r="H69" s="68"/>
      <c r="I69" s="29"/>
      <c r="J69" s="67"/>
      <c r="K69" s="29"/>
      <c r="L69" s="29"/>
      <c r="M69" s="29"/>
      <c r="N69" s="29"/>
      <c r="O69" s="29"/>
      <c r="P69" s="68"/>
      <c r="Q69" s="29"/>
      <c r="R69" s="27"/>
    </row>
    <row r="70" s="1" customFormat="1">
      <c r="B70" s="44"/>
      <c r="C70" s="45"/>
      <c r="D70" s="69" t="s">
        <v>55</v>
      </c>
      <c r="E70" s="70"/>
      <c r="F70" s="70"/>
      <c r="G70" s="71" t="s">
        <v>56</v>
      </c>
      <c r="H70" s="72"/>
      <c r="I70" s="45"/>
      <c r="J70" s="69" t="s">
        <v>55</v>
      </c>
      <c r="K70" s="70"/>
      <c r="L70" s="70"/>
      <c r="M70" s="70"/>
      <c r="N70" s="71" t="s">
        <v>56</v>
      </c>
      <c r="O70" s="70"/>
      <c r="P70" s="72"/>
      <c r="Q70" s="45"/>
      <c r="R70" s="46"/>
    </row>
    <row r="71" s="1" customFormat="1" ht="14.4" customHeight="1">
      <c r="B71" s="73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5"/>
    </row>
    <row r="75" s="1" customFormat="1" ht="6.96" customHeight="1">
      <c r="B75" s="162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4"/>
    </row>
    <row r="76" s="1" customFormat="1" ht="36.96" customHeight="1">
      <c r="B76" s="44"/>
      <c r="C76" s="25" t="s">
        <v>107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6"/>
      <c r="T76" s="165"/>
      <c r="U76" s="165"/>
    </row>
    <row r="77" s="1" customFormat="1" ht="6.96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6"/>
      <c r="T77" s="165"/>
      <c r="U77" s="165"/>
    </row>
    <row r="78" s="1" customFormat="1" ht="30" customHeight="1">
      <c r="B78" s="44"/>
      <c r="C78" s="36" t="s">
        <v>19</v>
      </c>
      <c r="D78" s="45"/>
      <c r="E78" s="45"/>
      <c r="F78" s="149" t="str">
        <f>F6</f>
        <v>Obnova atletickej trate pri ZŠ Levočská Stará Ľubovňa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45"/>
      <c r="R78" s="46"/>
      <c r="T78" s="165"/>
      <c r="U78" s="165"/>
    </row>
    <row r="79" s="1" customFormat="1" ht="36.96" customHeight="1">
      <c r="B79" s="44"/>
      <c r="C79" s="83" t="s">
        <v>104</v>
      </c>
      <c r="D79" s="45"/>
      <c r="E79" s="45"/>
      <c r="F79" s="85" t="str">
        <f>F7</f>
        <v>01 - Obnova atletickej trate - 3 dráhy na okruh a 3 dráhy na šprint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6"/>
      <c r="T79" s="165"/>
      <c r="U79" s="165"/>
    </row>
    <row r="80" s="1" customFormat="1" ht="6.96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6"/>
      <c r="T80" s="165"/>
      <c r="U80" s="165"/>
    </row>
    <row r="81" s="1" customFormat="1" ht="18" customHeight="1">
      <c r="B81" s="44"/>
      <c r="C81" s="36" t="s">
        <v>24</v>
      </c>
      <c r="D81" s="45"/>
      <c r="E81" s="45"/>
      <c r="F81" s="31" t="str">
        <f>F9</f>
        <v>Stará Ľubovňa</v>
      </c>
      <c r="G81" s="45"/>
      <c r="H81" s="45"/>
      <c r="I81" s="45"/>
      <c r="J81" s="45"/>
      <c r="K81" s="36" t="s">
        <v>26</v>
      </c>
      <c r="L81" s="45"/>
      <c r="M81" s="88" t="str">
        <f>IF(O9="","",O9)</f>
        <v>27. 10. 2019</v>
      </c>
      <c r="N81" s="88"/>
      <c r="O81" s="88"/>
      <c r="P81" s="88"/>
      <c r="Q81" s="45"/>
      <c r="R81" s="46"/>
      <c r="T81" s="165"/>
      <c r="U81" s="165"/>
    </row>
    <row r="82" s="1" customFormat="1" ht="6.96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6"/>
      <c r="T82" s="165"/>
      <c r="U82" s="165"/>
    </row>
    <row r="83" s="1" customFormat="1">
      <c r="B83" s="44"/>
      <c r="C83" s="36" t="s">
        <v>28</v>
      </c>
      <c r="D83" s="45"/>
      <c r="E83" s="45"/>
      <c r="F83" s="31" t="str">
        <f>E12</f>
        <v>Mesto Stará Ľubovňa</v>
      </c>
      <c r="G83" s="45"/>
      <c r="H83" s="45"/>
      <c r="I83" s="45"/>
      <c r="J83" s="45"/>
      <c r="K83" s="36" t="s">
        <v>34</v>
      </c>
      <c r="L83" s="45"/>
      <c r="M83" s="31" t="str">
        <f>E18</f>
        <v>Ing. Vladislav Slosarčik</v>
      </c>
      <c r="N83" s="31"/>
      <c r="O83" s="31"/>
      <c r="P83" s="31"/>
      <c r="Q83" s="31"/>
      <c r="R83" s="46"/>
      <c r="T83" s="165"/>
      <c r="U83" s="165"/>
    </row>
    <row r="84" s="1" customFormat="1" ht="14.4" customHeight="1">
      <c r="B84" s="44"/>
      <c r="C84" s="36" t="s">
        <v>32</v>
      </c>
      <c r="D84" s="45"/>
      <c r="E84" s="45"/>
      <c r="F84" s="31" t="str">
        <f>IF(E15="","",E15)</f>
        <v>Vyplň údaj</v>
      </c>
      <c r="G84" s="45"/>
      <c r="H84" s="45"/>
      <c r="I84" s="45"/>
      <c r="J84" s="45"/>
      <c r="K84" s="36" t="s">
        <v>37</v>
      </c>
      <c r="L84" s="45"/>
      <c r="M84" s="31" t="str">
        <f>E21</f>
        <v>Ing. Slosarčik</v>
      </c>
      <c r="N84" s="31"/>
      <c r="O84" s="31"/>
      <c r="P84" s="31"/>
      <c r="Q84" s="31"/>
      <c r="R84" s="46"/>
      <c r="T84" s="165"/>
      <c r="U84" s="165"/>
    </row>
    <row r="85" s="1" customFormat="1" ht="10.32" customHeight="1"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6"/>
      <c r="T85" s="165"/>
      <c r="U85" s="165"/>
    </row>
    <row r="86" s="1" customFormat="1" ht="29.28" customHeight="1">
      <c r="B86" s="44"/>
      <c r="C86" s="166" t="s">
        <v>108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66" t="s">
        <v>109</v>
      </c>
      <c r="O86" s="145"/>
      <c r="P86" s="145"/>
      <c r="Q86" s="145"/>
      <c r="R86" s="46"/>
      <c r="T86" s="165"/>
      <c r="U86" s="165"/>
    </row>
    <row r="87" s="1" customFormat="1" ht="10.32" customHeight="1">
      <c r="B87" s="44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6"/>
      <c r="T87" s="165"/>
      <c r="U87" s="165"/>
    </row>
    <row r="88" s="1" customFormat="1" ht="29.28" customHeight="1">
      <c r="B88" s="44"/>
      <c r="C88" s="167" t="s">
        <v>110</v>
      </c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111">
        <f>N123</f>
        <v>0</v>
      </c>
      <c r="O88" s="168"/>
      <c r="P88" s="168"/>
      <c r="Q88" s="168"/>
      <c r="R88" s="46"/>
      <c r="T88" s="165"/>
      <c r="U88" s="165"/>
      <c r="AU88" s="20" t="s">
        <v>111</v>
      </c>
    </row>
    <row r="89" s="6" customFormat="1" ht="24.96" customHeight="1">
      <c r="B89" s="169"/>
      <c r="C89" s="170"/>
      <c r="D89" s="171" t="s">
        <v>112</v>
      </c>
      <c r="E89" s="170"/>
      <c r="F89" s="170"/>
      <c r="G89" s="170"/>
      <c r="H89" s="170"/>
      <c r="I89" s="170"/>
      <c r="J89" s="170"/>
      <c r="K89" s="170"/>
      <c r="L89" s="170"/>
      <c r="M89" s="170"/>
      <c r="N89" s="172">
        <f>N124</f>
        <v>0</v>
      </c>
      <c r="O89" s="170"/>
      <c r="P89" s="170"/>
      <c r="Q89" s="170"/>
      <c r="R89" s="173"/>
      <c r="T89" s="174"/>
      <c r="U89" s="174"/>
    </row>
    <row r="90" s="7" customFormat="1" ht="19.92" customHeight="1">
      <c r="B90" s="175"/>
      <c r="C90" s="176"/>
      <c r="D90" s="130" t="s">
        <v>113</v>
      </c>
      <c r="E90" s="176"/>
      <c r="F90" s="176"/>
      <c r="G90" s="176"/>
      <c r="H90" s="176"/>
      <c r="I90" s="176"/>
      <c r="J90" s="176"/>
      <c r="K90" s="176"/>
      <c r="L90" s="176"/>
      <c r="M90" s="176"/>
      <c r="N90" s="132">
        <f>N125</f>
        <v>0</v>
      </c>
      <c r="O90" s="176"/>
      <c r="P90" s="176"/>
      <c r="Q90" s="176"/>
      <c r="R90" s="177"/>
      <c r="T90" s="178"/>
      <c r="U90" s="178"/>
    </row>
    <row r="91" s="7" customFormat="1" ht="19.92" customHeight="1">
      <c r="B91" s="175"/>
      <c r="C91" s="176"/>
      <c r="D91" s="130" t="s">
        <v>114</v>
      </c>
      <c r="E91" s="176"/>
      <c r="F91" s="176"/>
      <c r="G91" s="176"/>
      <c r="H91" s="176"/>
      <c r="I91" s="176"/>
      <c r="J91" s="176"/>
      <c r="K91" s="176"/>
      <c r="L91" s="176"/>
      <c r="M91" s="176"/>
      <c r="N91" s="132">
        <f>N134</f>
        <v>0</v>
      </c>
      <c r="O91" s="176"/>
      <c r="P91" s="176"/>
      <c r="Q91" s="176"/>
      <c r="R91" s="177"/>
      <c r="T91" s="178"/>
      <c r="U91" s="178"/>
    </row>
    <row r="92" s="7" customFormat="1" ht="19.92" customHeight="1">
      <c r="B92" s="175"/>
      <c r="C92" s="176"/>
      <c r="D92" s="130" t="s">
        <v>115</v>
      </c>
      <c r="E92" s="176"/>
      <c r="F92" s="176"/>
      <c r="G92" s="176"/>
      <c r="H92" s="176"/>
      <c r="I92" s="176"/>
      <c r="J92" s="176"/>
      <c r="K92" s="176"/>
      <c r="L92" s="176"/>
      <c r="M92" s="176"/>
      <c r="N92" s="132">
        <f>N138</f>
        <v>0</v>
      </c>
      <c r="O92" s="176"/>
      <c r="P92" s="176"/>
      <c r="Q92" s="176"/>
      <c r="R92" s="177"/>
      <c r="T92" s="178"/>
      <c r="U92" s="178"/>
    </row>
    <row r="93" s="7" customFormat="1" ht="19.92" customHeight="1">
      <c r="B93" s="175"/>
      <c r="C93" s="176"/>
      <c r="D93" s="130" t="s">
        <v>116</v>
      </c>
      <c r="E93" s="176"/>
      <c r="F93" s="176"/>
      <c r="G93" s="176"/>
      <c r="H93" s="176"/>
      <c r="I93" s="176"/>
      <c r="J93" s="176"/>
      <c r="K93" s="176"/>
      <c r="L93" s="176"/>
      <c r="M93" s="176"/>
      <c r="N93" s="132">
        <f>N146</f>
        <v>0</v>
      </c>
      <c r="O93" s="176"/>
      <c r="P93" s="176"/>
      <c r="Q93" s="176"/>
      <c r="R93" s="177"/>
      <c r="T93" s="178"/>
      <c r="U93" s="178"/>
    </row>
    <row r="94" s="7" customFormat="1" ht="19.92" customHeight="1">
      <c r="B94" s="175"/>
      <c r="C94" s="176"/>
      <c r="D94" s="130" t="s">
        <v>117</v>
      </c>
      <c r="E94" s="176"/>
      <c r="F94" s="176"/>
      <c r="G94" s="176"/>
      <c r="H94" s="176"/>
      <c r="I94" s="176"/>
      <c r="J94" s="176"/>
      <c r="K94" s="176"/>
      <c r="L94" s="176"/>
      <c r="M94" s="176"/>
      <c r="N94" s="132">
        <f>N153</f>
        <v>0</v>
      </c>
      <c r="O94" s="176"/>
      <c r="P94" s="176"/>
      <c r="Q94" s="176"/>
      <c r="R94" s="177"/>
      <c r="T94" s="178"/>
      <c r="U94" s="178"/>
    </row>
    <row r="95" s="6" customFormat="1" ht="24.96" customHeight="1">
      <c r="B95" s="169"/>
      <c r="C95" s="170"/>
      <c r="D95" s="171" t="s">
        <v>118</v>
      </c>
      <c r="E95" s="170"/>
      <c r="F95" s="170"/>
      <c r="G95" s="170"/>
      <c r="H95" s="170"/>
      <c r="I95" s="170"/>
      <c r="J95" s="170"/>
      <c r="K95" s="170"/>
      <c r="L95" s="170"/>
      <c r="M95" s="170"/>
      <c r="N95" s="172">
        <f>N155</f>
        <v>0</v>
      </c>
      <c r="O95" s="170"/>
      <c r="P95" s="170"/>
      <c r="Q95" s="170"/>
      <c r="R95" s="173"/>
      <c r="T95" s="174"/>
      <c r="U95" s="174"/>
    </row>
    <row r="96" s="7" customFormat="1" ht="19.92" customHeight="1">
      <c r="B96" s="175"/>
      <c r="C96" s="176"/>
      <c r="D96" s="130" t="s">
        <v>119</v>
      </c>
      <c r="E96" s="176"/>
      <c r="F96" s="176"/>
      <c r="G96" s="176"/>
      <c r="H96" s="176"/>
      <c r="I96" s="176"/>
      <c r="J96" s="176"/>
      <c r="K96" s="176"/>
      <c r="L96" s="176"/>
      <c r="M96" s="176"/>
      <c r="N96" s="132">
        <f>N156</f>
        <v>0</v>
      </c>
      <c r="O96" s="176"/>
      <c r="P96" s="176"/>
      <c r="Q96" s="176"/>
      <c r="R96" s="177"/>
      <c r="T96" s="178"/>
      <c r="U96" s="178"/>
    </row>
    <row r="97" s="1" customFormat="1" ht="21.84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6"/>
      <c r="T97" s="165"/>
      <c r="U97" s="165"/>
    </row>
    <row r="98" s="1" customFormat="1" ht="29.28" customHeight="1">
      <c r="B98" s="44"/>
      <c r="C98" s="167" t="s">
        <v>120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168">
        <f>ROUND(N99+N100+N101+N102+N103+N104,2)</f>
        <v>0</v>
      </c>
      <c r="O98" s="179"/>
      <c r="P98" s="179"/>
      <c r="Q98" s="179"/>
      <c r="R98" s="46"/>
      <c r="T98" s="180"/>
      <c r="U98" s="181" t="s">
        <v>43</v>
      </c>
    </row>
    <row r="99" s="1" customFormat="1" ht="18" customHeight="1">
      <c r="B99" s="44"/>
      <c r="C99" s="45"/>
      <c r="D99" s="137" t="s">
        <v>121</v>
      </c>
      <c r="E99" s="130"/>
      <c r="F99" s="130"/>
      <c r="G99" s="130"/>
      <c r="H99" s="130"/>
      <c r="I99" s="45"/>
      <c r="J99" s="45"/>
      <c r="K99" s="45"/>
      <c r="L99" s="45"/>
      <c r="M99" s="45"/>
      <c r="N99" s="131">
        <f>ROUND(N88*T99,2)</f>
        <v>0</v>
      </c>
      <c r="O99" s="132"/>
      <c r="P99" s="132"/>
      <c r="Q99" s="132"/>
      <c r="R99" s="46"/>
      <c r="S99" s="182"/>
      <c r="T99" s="183"/>
      <c r="U99" s="184" t="s">
        <v>46</v>
      </c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5" t="s">
        <v>122</v>
      </c>
      <c r="AZ99" s="182"/>
      <c r="BA99" s="182"/>
      <c r="BB99" s="182"/>
      <c r="BC99" s="182"/>
      <c r="BD99" s="182"/>
      <c r="BE99" s="186">
        <f>IF(U99="základná",N99,0)</f>
        <v>0</v>
      </c>
      <c r="BF99" s="186">
        <f>IF(U99="znížená",N99,0)</f>
        <v>0</v>
      </c>
      <c r="BG99" s="186">
        <f>IF(U99="zákl. prenesená",N99,0)</f>
        <v>0</v>
      </c>
      <c r="BH99" s="186">
        <f>IF(U99="zníž. prenesená",N99,0)</f>
        <v>0</v>
      </c>
      <c r="BI99" s="186">
        <f>IF(U99="nulová",N99,0)</f>
        <v>0</v>
      </c>
      <c r="BJ99" s="185" t="s">
        <v>123</v>
      </c>
      <c r="BK99" s="182"/>
      <c r="BL99" s="182"/>
      <c r="BM99" s="182"/>
    </row>
    <row r="100" s="1" customFormat="1" ht="18" customHeight="1">
      <c r="B100" s="44"/>
      <c r="C100" s="45"/>
      <c r="D100" s="137" t="s">
        <v>124</v>
      </c>
      <c r="E100" s="130"/>
      <c r="F100" s="130"/>
      <c r="G100" s="130"/>
      <c r="H100" s="130"/>
      <c r="I100" s="45"/>
      <c r="J100" s="45"/>
      <c r="K100" s="45"/>
      <c r="L100" s="45"/>
      <c r="M100" s="45"/>
      <c r="N100" s="131">
        <f>ROUND(N88*T100,2)</f>
        <v>0</v>
      </c>
      <c r="O100" s="132"/>
      <c r="P100" s="132"/>
      <c r="Q100" s="132"/>
      <c r="R100" s="46"/>
      <c r="S100" s="182"/>
      <c r="T100" s="183"/>
      <c r="U100" s="184" t="s">
        <v>46</v>
      </c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5" t="s">
        <v>122</v>
      </c>
      <c r="AZ100" s="182"/>
      <c r="BA100" s="182"/>
      <c r="BB100" s="182"/>
      <c r="BC100" s="182"/>
      <c r="BD100" s="182"/>
      <c r="BE100" s="186">
        <f>IF(U100="základná",N100,0)</f>
        <v>0</v>
      </c>
      <c r="BF100" s="186">
        <f>IF(U100="znížená",N100,0)</f>
        <v>0</v>
      </c>
      <c r="BG100" s="186">
        <f>IF(U100="zákl. prenesená",N100,0)</f>
        <v>0</v>
      </c>
      <c r="BH100" s="186">
        <f>IF(U100="zníž. prenesená",N100,0)</f>
        <v>0</v>
      </c>
      <c r="BI100" s="186">
        <f>IF(U100="nulová",N100,0)</f>
        <v>0</v>
      </c>
      <c r="BJ100" s="185" t="s">
        <v>123</v>
      </c>
      <c r="BK100" s="182"/>
      <c r="BL100" s="182"/>
      <c r="BM100" s="182"/>
    </row>
    <row r="101" s="1" customFormat="1" ht="18" customHeight="1">
      <c r="B101" s="44"/>
      <c r="C101" s="45"/>
      <c r="D101" s="137" t="s">
        <v>125</v>
      </c>
      <c r="E101" s="130"/>
      <c r="F101" s="130"/>
      <c r="G101" s="130"/>
      <c r="H101" s="130"/>
      <c r="I101" s="45"/>
      <c r="J101" s="45"/>
      <c r="K101" s="45"/>
      <c r="L101" s="45"/>
      <c r="M101" s="45"/>
      <c r="N101" s="131">
        <f>ROUND(N88*T101,2)</f>
        <v>0</v>
      </c>
      <c r="O101" s="132"/>
      <c r="P101" s="132"/>
      <c r="Q101" s="132"/>
      <c r="R101" s="46"/>
      <c r="S101" s="182"/>
      <c r="T101" s="183"/>
      <c r="U101" s="184" t="s">
        <v>46</v>
      </c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5" t="s">
        <v>122</v>
      </c>
      <c r="AZ101" s="182"/>
      <c r="BA101" s="182"/>
      <c r="BB101" s="182"/>
      <c r="BC101" s="182"/>
      <c r="BD101" s="182"/>
      <c r="BE101" s="186">
        <f>IF(U101="základná",N101,0)</f>
        <v>0</v>
      </c>
      <c r="BF101" s="186">
        <f>IF(U101="znížená",N101,0)</f>
        <v>0</v>
      </c>
      <c r="BG101" s="186">
        <f>IF(U101="zákl. prenesená",N101,0)</f>
        <v>0</v>
      </c>
      <c r="BH101" s="186">
        <f>IF(U101="zníž. prenesená",N101,0)</f>
        <v>0</v>
      </c>
      <c r="BI101" s="186">
        <f>IF(U101="nulová",N101,0)</f>
        <v>0</v>
      </c>
      <c r="BJ101" s="185" t="s">
        <v>123</v>
      </c>
      <c r="BK101" s="182"/>
      <c r="BL101" s="182"/>
      <c r="BM101" s="182"/>
    </row>
    <row r="102" s="1" customFormat="1" ht="18" customHeight="1">
      <c r="B102" s="44"/>
      <c r="C102" s="45"/>
      <c r="D102" s="137" t="s">
        <v>126</v>
      </c>
      <c r="E102" s="130"/>
      <c r="F102" s="130"/>
      <c r="G102" s="130"/>
      <c r="H102" s="130"/>
      <c r="I102" s="45"/>
      <c r="J102" s="45"/>
      <c r="K102" s="45"/>
      <c r="L102" s="45"/>
      <c r="M102" s="45"/>
      <c r="N102" s="131">
        <f>ROUND(N88*T102,2)</f>
        <v>0</v>
      </c>
      <c r="O102" s="132"/>
      <c r="P102" s="132"/>
      <c r="Q102" s="132"/>
      <c r="R102" s="46"/>
      <c r="S102" s="182"/>
      <c r="T102" s="183"/>
      <c r="U102" s="184" t="s">
        <v>46</v>
      </c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5" t="s">
        <v>122</v>
      </c>
      <c r="AZ102" s="182"/>
      <c r="BA102" s="182"/>
      <c r="BB102" s="182"/>
      <c r="BC102" s="182"/>
      <c r="BD102" s="182"/>
      <c r="BE102" s="186">
        <f>IF(U102="základná",N102,0)</f>
        <v>0</v>
      </c>
      <c r="BF102" s="186">
        <f>IF(U102="znížená",N102,0)</f>
        <v>0</v>
      </c>
      <c r="BG102" s="186">
        <f>IF(U102="zákl. prenesená",N102,0)</f>
        <v>0</v>
      </c>
      <c r="BH102" s="186">
        <f>IF(U102="zníž. prenesená",N102,0)</f>
        <v>0</v>
      </c>
      <c r="BI102" s="186">
        <f>IF(U102="nulová",N102,0)</f>
        <v>0</v>
      </c>
      <c r="BJ102" s="185" t="s">
        <v>123</v>
      </c>
      <c r="BK102" s="182"/>
      <c r="BL102" s="182"/>
      <c r="BM102" s="182"/>
    </row>
    <row r="103" s="1" customFormat="1" ht="18" customHeight="1">
      <c r="B103" s="44"/>
      <c r="C103" s="45"/>
      <c r="D103" s="137" t="s">
        <v>127</v>
      </c>
      <c r="E103" s="130"/>
      <c r="F103" s="130"/>
      <c r="G103" s="130"/>
      <c r="H103" s="130"/>
      <c r="I103" s="45"/>
      <c r="J103" s="45"/>
      <c r="K103" s="45"/>
      <c r="L103" s="45"/>
      <c r="M103" s="45"/>
      <c r="N103" s="131">
        <f>ROUND(N88*T103,2)</f>
        <v>0</v>
      </c>
      <c r="O103" s="132"/>
      <c r="P103" s="132"/>
      <c r="Q103" s="132"/>
      <c r="R103" s="46"/>
      <c r="S103" s="182"/>
      <c r="T103" s="183"/>
      <c r="U103" s="184" t="s">
        <v>46</v>
      </c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5" t="s">
        <v>122</v>
      </c>
      <c r="AZ103" s="182"/>
      <c r="BA103" s="182"/>
      <c r="BB103" s="182"/>
      <c r="BC103" s="182"/>
      <c r="BD103" s="182"/>
      <c r="BE103" s="186">
        <f>IF(U103="základná",N103,0)</f>
        <v>0</v>
      </c>
      <c r="BF103" s="186">
        <f>IF(U103="znížená",N103,0)</f>
        <v>0</v>
      </c>
      <c r="BG103" s="186">
        <f>IF(U103="zákl. prenesená",N103,0)</f>
        <v>0</v>
      </c>
      <c r="BH103" s="186">
        <f>IF(U103="zníž. prenesená",N103,0)</f>
        <v>0</v>
      </c>
      <c r="BI103" s="186">
        <f>IF(U103="nulová",N103,0)</f>
        <v>0</v>
      </c>
      <c r="BJ103" s="185" t="s">
        <v>123</v>
      </c>
      <c r="BK103" s="182"/>
      <c r="BL103" s="182"/>
      <c r="BM103" s="182"/>
    </row>
    <row r="104" s="1" customFormat="1" ht="18" customHeight="1">
      <c r="B104" s="44"/>
      <c r="C104" s="45"/>
      <c r="D104" s="130" t="s">
        <v>128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131">
        <f>ROUND(N88*T104,2)</f>
        <v>0</v>
      </c>
      <c r="O104" s="132"/>
      <c r="P104" s="132"/>
      <c r="Q104" s="132"/>
      <c r="R104" s="46"/>
      <c r="S104" s="182"/>
      <c r="T104" s="187"/>
      <c r="U104" s="188" t="s">
        <v>46</v>
      </c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5" t="s">
        <v>129</v>
      </c>
      <c r="AZ104" s="182"/>
      <c r="BA104" s="182"/>
      <c r="BB104" s="182"/>
      <c r="BC104" s="182"/>
      <c r="BD104" s="182"/>
      <c r="BE104" s="186">
        <f>IF(U104="základná",N104,0)</f>
        <v>0</v>
      </c>
      <c r="BF104" s="186">
        <f>IF(U104="znížená",N104,0)</f>
        <v>0</v>
      </c>
      <c r="BG104" s="186">
        <f>IF(U104="zákl. prenesená",N104,0)</f>
        <v>0</v>
      </c>
      <c r="BH104" s="186">
        <f>IF(U104="zníž. prenesená",N104,0)</f>
        <v>0</v>
      </c>
      <c r="BI104" s="186">
        <f>IF(U104="nulová",N104,0)</f>
        <v>0</v>
      </c>
      <c r="BJ104" s="185" t="s">
        <v>123</v>
      </c>
      <c r="BK104" s="182"/>
      <c r="BL104" s="182"/>
      <c r="BM104" s="182"/>
    </row>
    <row r="105" s="1" customForma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6"/>
      <c r="T105" s="165"/>
      <c r="U105" s="165"/>
    </row>
    <row r="106" s="1" customFormat="1" ht="29.28" customHeight="1">
      <c r="B106" s="44"/>
      <c r="C106" s="144" t="s">
        <v>97</v>
      </c>
      <c r="D106" s="145"/>
      <c r="E106" s="145"/>
      <c r="F106" s="145"/>
      <c r="G106" s="145"/>
      <c r="H106" s="145"/>
      <c r="I106" s="145"/>
      <c r="J106" s="145"/>
      <c r="K106" s="145"/>
      <c r="L106" s="146">
        <f>ROUND(SUM(N88+N98),2)</f>
        <v>0</v>
      </c>
      <c r="M106" s="146"/>
      <c r="N106" s="146"/>
      <c r="O106" s="146"/>
      <c r="P106" s="146"/>
      <c r="Q106" s="146"/>
      <c r="R106" s="46"/>
      <c r="T106" s="165"/>
      <c r="U106" s="165"/>
    </row>
    <row r="107" s="1" customFormat="1" ht="6.96" customHeight="1">
      <c r="B107" s="73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5"/>
      <c r="T107" s="165"/>
      <c r="U107" s="165"/>
    </row>
    <row r="111" s="1" customFormat="1" ht="6.96" customHeight="1">
      <c r="B111" s="76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8"/>
    </row>
    <row r="112" s="1" customFormat="1" ht="36.96" customHeight="1">
      <c r="B112" s="44"/>
      <c r="C112" s="25" t="s">
        <v>130</v>
      </c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6"/>
    </row>
    <row r="113" s="1" customFormat="1" ht="6.96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6"/>
    </row>
    <row r="114" s="1" customFormat="1" ht="30" customHeight="1">
      <c r="B114" s="44"/>
      <c r="C114" s="36" t="s">
        <v>19</v>
      </c>
      <c r="D114" s="45"/>
      <c r="E114" s="45"/>
      <c r="F114" s="149" t="str">
        <f>F6</f>
        <v>Obnova atletickej trate pri ZŠ Levočská Stará Ľubovňa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45"/>
      <c r="R114" s="46"/>
    </row>
    <row r="115" s="1" customFormat="1" ht="36.96" customHeight="1">
      <c r="B115" s="44"/>
      <c r="C115" s="83" t="s">
        <v>104</v>
      </c>
      <c r="D115" s="45"/>
      <c r="E115" s="45"/>
      <c r="F115" s="85" t="str">
        <f>F7</f>
        <v>01 - Obnova atletickej trate - 3 dráhy na okruh a 3 dráhy na šprint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6"/>
    </row>
    <row r="116" s="1" customFormat="1" ht="6.96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</row>
    <row r="117" s="1" customFormat="1" ht="18" customHeight="1">
      <c r="B117" s="44"/>
      <c r="C117" s="36" t="s">
        <v>24</v>
      </c>
      <c r="D117" s="45"/>
      <c r="E117" s="45"/>
      <c r="F117" s="31" t="str">
        <f>F9</f>
        <v>Stará Ľubovňa</v>
      </c>
      <c r="G117" s="45"/>
      <c r="H117" s="45"/>
      <c r="I117" s="45"/>
      <c r="J117" s="45"/>
      <c r="K117" s="36" t="s">
        <v>26</v>
      </c>
      <c r="L117" s="45"/>
      <c r="M117" s="88" t="str">
        <f>IF(O9="","",O9)</f>
        <v>27. 10. 2019</v>
      </c>
      <c r="N117" s="88"/>
      <c r="O117" s="88"/>
      <c r="P117" s="88"/>
      <c r="Q117" s="45"/>
      <c r="R117" s="46"/>
    </row>
    <row r="118" s="1" customFormat="1" ht="6.96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6"/>
    </row>
    <row r="119" s="1" customFormat="1">
      <c r="B119" s="44"/>
      <c r="C119" s="36" t="s">
        <v>28</v>
      </c>
      <c r="D119" s="45"/>
      <c r="E119" s="45"/>
      <c r="F119" s="31" t="str">
        <f>E12</f>
        <v>Mesto Stará Ľubovňa</v>
      </c>
      <c r="G119" s="45"/>
      <c r="H119" s="45"/>
      <c r="I119" s="45"/>
      <c r="J119" s="45"/>
      <c r="K119" s="36" t="s">
        <v>34</v>
      </c>
      <c r="L119" s="45"/>
      <c r="M119" s="31" t="str">
        <f>E18</f>
        <v>Ing. Vladislav Slosarčik</v>
      </c>
      <c r="N119" s="31"/>
      <c r="O119" s="31"/>
      <c r="P119" s="31"/>
      <c r="Q119" s="31"/>
      <c r="R119" s="46"/>
    </row>
    <row r="120" s="1" customFormat="1" ht="14.4" customHeight="1">
      <c r="B120" s="44"/>
      <c r="C120" s="36" t="s">
        <v>32</v>
      </c>
      <c r="D120" s="45"/>
      <c r="E120" s="45"/>
      <c r="F120" s="31" t="str">
        <f>IF(E15="","",E15)</f>
        <v>Vyplň údaj</v>
      </c>
      <c r="G120" s="45"/>
      <c r="H120" s="45"/>
      <c r="I120" s="45"/>
      <c r="J120" s="45"/>
      <c r="K120" s="36" t="s">
        <v>37</v>
      </c>
      <c r="L120" s="45"/>
      <c r="M120" s="31" t="str">
        <f>E21</f>
        <v>Ing. Slosarčik</v>
      </c>
      <c r="N120" s="31"/>
      <c r="O120" s="31"/>
      <c r="P120" s="31"/>
      <c r="Q120" s="31"/>
      <c r="R120" s="46"/>
    </row>
    <row r="121" s="1" customFormat="1" ht="10.32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6"/>
    </row>
    <row r="122" s="8" customFormat="1" ht="29.28" customHeight="1">
      <c r="B122" s="189"/>
      <c r="C122" s="190" t="s">
        <v>131</v>
      </c>
      <c r="D122" s="191" t="s">
        <v>132</v>
      </c>
      <c r="E122" s="191" t="s">
        <v>61</v>
      </c>
      <c r="F122" s="191" t="s">
        <v>133</v>
      </c>
      <c r="G122" s="191"/>
      <c r="H122" s="191"/>
      <c r="I122" s="191"/>
      <c r="J122" s="191" t="s">
        <v>134</v>
      </c>
      <c r="K122" s="191" t="s">
        <v>135</v>
      </c>
      <c r="L122" s="191" t="s">
        <v>136</v>
      </c>
      <c r="M122" s="191"/>
      <c r="N122" s="191" t="s">
        <v>109</v>
      </c>
      <c r="O122" s="191"/>
      <c r="P122" s="191"/>
      <c r="Q122" s="192"/>
      <c r="R122" s="193"/>
      <c r="T122" s="104" t="s">
        <v>137</v>
      </c>
      <c r="U122" s="105" t="s">
        <v>43</v>
      </c>
      <c r="V122" s="105" t="s">
        <v>138</v>
      </c>
      <c r="W122" s="105" t="s">
        <v>139</v>
      </c>
      <c r="X122" s="105" t="s">
        <v>140</v>
      </c>
      <c r="Y122" s="105" t="s">
        <v>141</v>
      </c>
      <c r="Z122" s="105" t="s">
        <v>142</v>
      </c>
      <c r="AA122" s="106" t="s">
        <v>143</v>
      </c>
    </row>
    <row r="123" s="1" customFormat="1" ht="29.28" customHeight="1">
      <c r="B123" s="44"/>
      <c r="C123" s="108" t="s">
        <v>106</v>
      </c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194">
        <f>BK123</f>
        <v>0</v>
      </c>
      <c r="O123" s="195"/>
      <c r="P123" s="195"/>
      <c r="Q123" s="195"/>
      <c r="R123" s="46"/>
      <c r="T123" s="107"/>
      <c r="U123" s="65"/>
      <c r="V123" s="65"/>
      <c r="W123" s="196">
        <f>W124+W155+W158</f>
        <v>0</v>
      </c>
      <c r="X123" s="65"/>
      <c r="Y123" s="196">
        <f>Y124+Y155+Y158</f>
        <v>793.5793946</v>
      </c>
      <c r="Z123" s="65"/>
      <c r="AA123" s="197">
        <f>AA124+AA155+AA158</f>
        <v>80.625399999999985</v>
      </c>
      <c r="AT123" s="20" t="s">
        <v>78</v>
      </c>
      <c r="AU123" s="20" t="s">
        <v>111</v>
      </c>
      <c r="BK123" s="198">
        <f>BK124+BK155+BK158</f>
        <v>0</v>
      </c>
    </row>
    <row r="124" s="9" customFormat="1" ht="37.44" customHeight="1">
      <c r="B124" s="199"/>
      <c r="C124" s="200"/>
      <c r="D124" s="201" t="s">
        <v>112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2">
        <f>BK124</f>
        <v>0</v>
      </c>
      <c r="O124" s="172"/>
      <c r="P124" s="172"/>
      <c r="Q124" s="172"/>
      <c r="R124" s="203"/>
      <c r="T124" s="204"/>
      <c r="U124" s="200"/>
      <c r="V124" s="200"/>
      <c r="W124" s="205">
        <f>W125+W134+W138+W146+W153</f>
        <v>0</v>
      </c>
      <c r="X124" s="200"/>
      <c r="Y124" s="205">
        <f>Y125+Y134+Y138+Y146+Y153</f>
        <v>793.46618920000003</v>
      </c>
      <c r="Z124" s="200"/>
      <c r="AA124" s="206">
        <f>AA125+AA134+AA138+AA146+AA153</f>
        <v>80.625399999999985</v>
      </c>
      <c r="AR124" s="207" t="s">
        <v>87</v>
      </c>
      <c r="AT124" s="208" t="s">
        <v>78</v>
      </c>
      <c r="AU124" s="208" t="s">
        <v>79</v>
      </c>
      <c r="AY124" s="207" t="s">
        <v>144</v>
      </c>
      <c r="BK124" s="209">
        <f>BK125+BK134+BK138+BK146+BK153</f>
        <v>0</v>
      </c>
    </row>
    <row r="125" s="9" customFormat="1" ht="19.92" customHeight="1">
      <c r="B125" s="199"/>
      <c r="C125" s="200"/>
      <c r="D125" s="210" t="s">
        <v>113</v>
      </c>
      <c r="E125" s="210"/>
      <c r="F125" s="210"/>
      <c r="G125" s="210"/>
      <c r="H125" s="210"/>
      <c r="I125" s="210"/>
      <c r="J125" s="210"/>
      <c r="K125" s="210"/>
      <c r="L125" s="210"/>
      <c r="M125" s="210"/>
      <c r="N125" s="211">
        <f>BK125</f>
        <v>0</v>
      </c>
      <c r="O125" s="212"/>
      <c r="P125" s="212"/>
      <c r="Q125" s="212"/>
      <c r="R125" s="203"/>
      <c r="T125" s="204"/>
      <c r="U125" s="200"/>
      <c r="V125" s="200"/>
      <c r="W125" s="205">
        <f>SUM(W126:W133)</f>
        <v>0</v>
      </c>
      <c r="X125" s="200"/>
      <c r="Y125" s="205">
        <f>SUM(Y126:Y133)</f>
        <v>334.95600000000002</v>
      </c>
      <c r="Z125" s="200"/>
      <c r="AA125" s="206">
        <f>SUM(AA126:AA133)</f>
        <v>74.025399999999991</v>
      </c>
      <c r="AR125" s="207" t="s">
        <v>87</v>
      </c>
      <c r="AT125" s="208" t="s">
        <v>78</v>
      </c>
      <c r="AU125" s="208" t="s">
        <v>87</v>
      </c>
      <c r="AY125" s="207" t="s">
        <v>144</v>
      </c>
      <c r="BK125" s="209">
        <f>SUM(BK126:BK133)</f>
        <v>0</v>
      </c>
    </row>
    <row r="126" s="1" customFormat="1" ht="38.25" customHeight="1">
      <c r="B126" s="44"/>
      <c r="C126" s="213" t="s">
        <v>87</v>
      </c>
      <c r="D126" s="213" t="s">
        <v>145</v>
      </c>
      <c r="E126" s="214" t="s">
        <v>146</v>
      </c>
      <c r="F126" s="215" t="s">
        <v>147</v>
      </c>
      <c r="G126" s="215"/>
      <c r="H126" s="215"/>
      <c r="I126" s="215"/>
      <c r="J126" s="216" t="s">
        <v>148</v>
      </c>
      <c r="K126" s="217">
        <v>1020.8200000000001</v>
      </c>
      <c r="L126" s="218">
        <v>0</v>
      </c>
      <c r="M126" s="219"/>
      <c r="N126" s="220">
        <f>ROUND(L126*K126,2)</f>
        <v>0</v>
      </c>
      <c r="O126" s="220"/>
      <c r="P126" s="220"/>
      <c r="Q126" s="220"/>
      <c r="R126" s="46"/>
      <c r="T126" s="221" t="s">
        <v>22</v>
      </c>
      <c r="U126" s="54" t="s">
        <v>46</v>
      </c>
      <c r="V126" s="45"/>
      <c r="W126" s="222">
        <f>V126*K126</f>
        <v>0</v>
      </c>
      <c r="X126" s="222">
        <v>0</v>
      </c>
      <c r="Y126" s="222">
        <f>X126*K126</f>
        <v>0</v>
      </c>
      <c r="Z126" s="222">
        <v>0</v>
      </c>
      <c r="AA126" s="223">
        <f>Z126*K126</f>
        <v>0</v>
      </c>
      <c r="AR126" s="20" t="s">
        <v>149</v>
      </c>
      <c r="AT126" s="20" t="s">
        <v>145</v>
      </c>
      <c r="AU126" s="20" t="s">
        <v>123</v>
      </c>
      <c r="AY126" s="20" t="s">
        <v>144</v>
      </c>
      <c r="BE126" s="136">
        <f>IF(U126="základná",N126,0)</f>
        <v>0</v>
      </c>
      <c r="BF126" s="136">
        <f>IF(U126="znížená",N126,0)</f>
        <v>0</v>
      </c>
      <c r="BG126" s="136">
        <f>IF(U126="zákl. prenesená",N126,0)</f>
        <v>0</v>
      </c>
      <c r="BH126" s="136">
        <f>IF(U126="zníž. prenesená",N126,0)</f>
        <v>0</v>
      </c>
      <c r="BI126" s="136">
        <f>IF(U126="nulová",N126,0)</f>
        <v>0</v>
      </c>
      <c r="BJ126" s="20" t="s">
        <v>123</v>
      </c>
      <c r="BK126" s="136">
        <f>ROUND(L126*K126,2)</f>
        <v>0</v>
      </c>
      <c r="BL126" s="20" t="s">
        <v>149</v>
      </c>
      <c r="BM126" s="20" t="s">
        <v>150</v>
      </c>
    </row>
    <row r="127" s="1" customFormat="1" ht="38.25" customHeight="1">
      <c r="B127" s="44"/>
      <c r="C127" s="213" t="s">
        <v>123</v>
      </c>
      <c r="D127" s="213" t="s">
        <v>145</v>
      </c>
      <c r="E127" s="214" t="s">
        <v>151</v>
      </c>
      <c r="F127" s="215" t="s">
        <v>152</v>
      </c>
      <c r="G127" s="215"/>
      <c r="H127" s="215"/>
      <c r="I127" s="215"/>
      <c r="J127" s="216" t="s">
        <v>153</v>
      </c>
      <c r="K127" s="217">
        <v>510.51999999999998</v>
      </c>
      <c r="L127" s="218">
        <v>0</v>
      </c>
      <c r="M127" s="219"/>
      <c r="N127" s="220">
        <f>ROUND(L127*K127,2)</f>
        <v>0</v>
      </c>
      <c r="O127" s="220"/>
      <c r="P127" s="220"/>
      <c r="Q127" s="220"/>
      <c r="R127" s="46"/>
      <c r="T127" s="221" t="s">
        <v>22</v>
      </c>
      <c r="U127" s="54" t="s">
        <v>46</v>
      </c>
      <c r="V127" s="45"/>
      <c r="W127" s="222">
        <f>V127*K127</f>
        <v>0</v>
      </c>
      <c r="X127" s="222">
        <v>0</v>
      </c>
      <c r="Y127" s="222">
        <f>X127*K127</f>
        <v>0</v>
      </c>
      <c r="Z127" s="222">
        <v>0.14499999999999999</v>
      </c>
      <c r="AA127" s="223">
        <f>Z127*K127</f>
        <v>74.025399999999991</v>
      </c>
      <c r="AR127" s="20" t="s">
        <v>149</v>
      </c>
      <c r="AT127" s="20" t="s">
        <v>145</v>
      </c>
      <c r="AU127" s="20" t="s">
        <v>123</v>
      </c>
      <c r="AY127" s="20" t="s">
        <v>144</v>
      </c>
      <c r="BE127" s="136">
        <f>IF(U127="základná",N127,0)</f>
        <v>0</v>
      </c>
      <c r="BF127" s="136">
        <f>IF(U127="znížená",N127,0)</f>
        <v>0</v>
      </c>
      <c r="BG127" s="136">
        <f>IF(U127="zákl. prenesená",N127,0)</f>
        <v>0</v>
      </c>
      <c r="BH127" s="136">
        <f>IF(U127="zníž. prenesená",N127,0)</f>
        <v>0</v>
      </c>
      <c r="BI127" s="136">
        <f>IF(U127="nulová",N127,0)</f>
        <v>0</v>
      </c>
      <c r="BJ127" s="20" t="s">
        <v>123</v>
      </c>
      <c r="BK127" s="136">
        <f>ROUND(L127*K127,2)</f>
        <v>0</v>
      </c>
      <c r="BL127" s="20" t="s">
        <v>149</v>
      </c>
      <c r="BM127" s="20" t="s">
        <v>154</v>
      </c>
    </row>
    <row r="128" s="1" customFormat="1" ht="38.25" customHeight="1">
      <c r="B128" s="44"/>
      <c r="C128" s="213" t="s">
        <v>155</v>
      </c>
      <c r="D128" s="213" t="s">
        <v>145</v>
      </c>
      <c r="E128" s="214" t="s">
        <v>156</v>
      </c>
      <c r="F128" s="215" t="s">
        <v>157</v>
      </c>
      <c r="G128" s="215"/>
      <c r="H128" s="215"/>
      <c r="I128" s="215"/>
      <c r="J128" s="216" t="s">
        <v>158</v>
      </c>
      <c r="K128" s="217">
        <v>106.676</v>
      </c>
      <c r="L128" s="218">
        <v>0</v>
      </c>
      <c r="M128" s="219"/>
      <c r="N128" s="220">
        <f>ROUND(L128*K128,2)</f>
        <v>0</v>
      </c>
      <c r="O128" s="220"/>
      <c r="P128" s="220"/>
      <c r="Q128" s="220"/>
      <c r="R128" s="46"/>
      <c r="T128" s="221" t="s">
        <v>22</v>
      </c>
      <c r="U128" s="54" t="s">
        <v>46</v>
      </c>
      <c r="V128" s="45"/>
      <c r="W128" s="222">
        <f>V128*K128</f>
        <v>0</v>
      </c>
      <c r="X128" s="222">
        <v>0</v>
      </c>
      <c r="Y128" s="222">
        <f>X128*K128</f>
        <v>0</v>
      </c>
      <c r="Z128" s="222">
        <v>0</v>
      </c>
      <c r="AA128" s="223">
        <f>Z128*K128</f>
        <v>0</v>
      </c>
      <c r="AR128" s="20" t="s">
        <v>149</v>
      </c>
      <c r="AT128" s="20" t="s">
        <v>145</v>
      </c>
      <c r="AU128" s="20" t="s">
        <v>123</v>
      </c>
      <c r="AY128" s="20" t="s">
        <v>144</v>
      </c>
      <c r="BE128" s="136">
        <f>IF(U128="základná",N128,0)</f>
        <v>0</v>
      </c>
      <c r="BF128" s="136">
        <f>IF(U128="znížená",N128,0)</f>
        <v>0</v>
      </c>
      <c r="BG128" s="136">
        <f>IF(U128="zákl. prenesená",N128,0)</f>
        <v>0</v>
      </c>
      <c r="BH128" s="136">
        <f>IF(U128="zníž. prenesená",N128,0)</f>
        <v>0</v>
      </c>
      <c r="BI128" s="136">
        <f>IF(U128="nulová",N128,0)</f>
        <v>0</v>
      </c>
      <c r="BJ128" s="20" t="s">
        <v>123</v>
      </c>
      <c r="BK128" s="136">
        <f>ROUND(L128*K128,2)</f>
        <v>0</v>
      </c>
      <c r="BL128" s="20" t="s">
        <v>149</v>
      </c>
      <c r="BM128" s="20" t="s">
        <v>159</v>
      </c>
    </row>
    <row r="129" s="1" customFormat="1" ht="25.5" customHeight="1">
      <c r="B129" s="44"/>
      <c r="C129" s="213" t="s">
        <v>149</v>
      </c>
      <c r="D129" s="213" t="s">
        <v>145</v>
      </c>
      <c r="E129" s="214" t="s">
        <v>160</v>
      </c>
      <c r="F129" s="215" t="s">
        <v>161</v>
      </c>
      <c r="G129" s="215"/>
      <c r="H129" s="215"/>
      <c r="I129" s="215"/>
      <c r="J129" s="216" t="s">
        <v>158</v>
      </c>
      <c r="K129" s="217">
        <v>106.676</v>
      </c>
      <c r="L129" s="218">
        <v>0</v>
      </c>
      <c r="M129" s="219"/>
      <c r="N129" s="220">
        <f>ROUND(L129*K129,2)</f>
        <v>0</v>
      </c>
      <c r="O129" s="220"/>
      <c r="P129" s="220"/>
      <c r="Q129" s="220"/>
      <c r="R129" s="46"/>
      <c r="T129" s="221" t="s">
        <v>22</v>
      </c>
      <c r="U129" s="54" t="s">
        <v>46</v>
      </c>
      <c r="V129" s="45"/>
      <c r="W129" s="222">
        <f>V129*K129</f>
        <v>0</v>
      </c>
      <c r="X129" s="222">
        <v>0</v>
      </c>
      <c r="Y129" s="222">
        <f>X129*K129</f>
        <v>0</v>
      </c>
      <c r="Z129" s="222">
        <v>0</v>
      </c>
      <c r="AA129" s="223">
        <f>Z129*K129</f>
        <v>0</v>
      </c>
      <c r="AR129" s="20" t="s">
        <v>149</v>
      </c>
      <c r="AT129" s="20" t="s">
        <v>145</v>
      </c>
      <c r="AU129" s="20" t="s">
        <v>123</v>
      </c>
      <c r="AY129" s="20" t="s">
        <v>144</v>
      </c>
      <c r="BE129" s="136">
        <f>IF(U129="základná",N129,0)</f>
        <v>0</v>
      </c>
      <c r="BF129" s="136">
        <f>IF(U129="znížená",N129,0)</f>
        <v>0</v>
      </c>
      <c r="BG129" s="136">
        <f>IF(U129="zákl. prenesená",N129,0)</f>
        <v>0</v>
      </c>
      <c r="BH129" s="136">
        <f>IF(U129="zníž. prenesená",N129,0)</f>
        <v>0</v>
      </c>
      <c r="BI129" s="136">
        <f>IF(U129="nulová",N129,0)</f>
        <v>0</v>
      </c>
      <c r="BJ129" s="20" t="s">
        <v>123</v>
      </c>
      <c r="BK129" s="136">
        <f>ROUND(L129*K129,2)</f>
        <v>0</v>
      </c>
      <c r="BL129" s="20" t="s">
        <v>149</v>
      </c>
      <c r="BM129" s="20" t="s">
        <v>162</v>
      </c>
    </row>
    <row r="130" s="1" customFormat="1" ht="38.25" customHeight="1">
      <c r="B130" s="44"/>
      <c r="C130" s="213" t="s">
        <v>163</v>
      </c>
      <c r="D130" s="213" t="s">
        <v>145</v>
      </c>
      <c r="E130" s="214" t="s">
        <v>164</v>
      </c>
      <c r="F130" s="215" t="s">
        <v>165</v>
      </c>
      <c r="G130" s="215"/>
      <c r="H130" s="215"/>
      <c r="I130" s="215"/>
      <c r="J130" s="216" t="s">
        <v>158</v>
      </c>
      <c r="K130" s="217">
        <v>159.50299999999999</v>
      </c>
      <c r="L130" s="218">
        <v>0</v>
      </c>
      <c r="M130" s="219"/>
      <c r="N130" s="220">
        <f>ROUND(L130*K130,2)</f>
        <v>0</v>
      </c>
      <c r="O130" s="220"/>
      <c r="P130" s="220"/>
      <c r="Q130" s="220"/>
      <c r="R130" s="46"/>
      <c r="T130" s="221" t="s">
        <v>22</v>
      </c>
      <c r="U130" s="54" t="s">
        <v>46</v>
      </c>
      <c r="V130" s="45"/>
      <c r="W130" s="222">
        <f>V130*K130</f>
        <v>0</v>
      </c>
      <c r="X130" s="222">
        <v>0</v>
      </c>
      <c r="Y130" s="222">
        <f>X130*K130</f>
        <v>0</v>
      </c>
      <c r="Z130" s="222">
        <v>0</v>
      </c>
      <c r="AA130" s="223">
        <f>Z130*K130</f>
        <v>0</v>
      </c>
      <c r="AR130" s="20" t="s">
        <v>149</v>
      </c>
      <c r="AT130" s="20" t="s">
        <v>145</v>
      </c>
      <c r="AU130" s="20" t="s">
        <v>123</v>
      </c>
      <c r="AY130" s="20" t="s">
        <v>144</v>
      </c>
      <c r="BE130" s="136">
        <f>IF(U130="základná",N130,0)</f>
        <v>0</v>
      </c>
      <c r="BF130" s="136">
        <f>IF(U130="znížená",N130,0)</f>
        <v>0</v>
      </c>
      <c r="BG130" s="136">
        <f>IF(U130="zákl. prenesená",N130,0)</f>
        <v>0</v>
      </c>
      <c r="BH130" s="136">
        <f>IF(U130="zníž. prenesená",N130,0)</f>
        <v>0</v>
      </c>
      <c r="BI130" s="136">
        <f>IF(U130="nulová",N130,0)</f>
        <v>0</v>
      </c>
      <c r="BJ130" s="20" t="s">
        <v>123</v>
      </c>
      <c r="BK130" s="136">
        <f>ROUND(L130*K130,2)</f>
        <v>0</v>
      </c>
      <c r="BL130" s="20" t="s">
        <v>149</v>
      </c>
      <c r="BM130" s="20" t="s">
        <v>166</v>
      </c>
    </row>
    <row r="131" s="1" customFormat="1" ht="25.5" customHeight="1">
      <c r="B131" s="44"/>
      <c r="C131" s="224" t="s">
        <v>167</v>
      </c>
      <c r="D131" s="224" t="s">
        <v>168</v>
      </c>
      <c r="E131" s="225" t="s">
        <v>169</v>
      </c>
      <c r="F131" s="226" t="s">
        <v>170</v>
      </c>
      <c r="G131" s="226"/>
      <c r="H131" s="226"/>
      <c r="I131" s="226"/>
      <c r="J131" s="227" t="s">
        <v>171</v>
      </c>
      <c r="K131" s="228">
        <v>334.95600000000002</v>
      </c>
      <c r="L131" s="229">
        <v>0</v>
      </c>
      <c r="M131" s="230"/>
      <c r="N131" s="231">
        <f>ROUND(L131*K131,2)</f>
        <v>0</v>
      </c>
      <c r="O131" s="220"/>
      <c r="P131" s="220"/>
      <c r="Q131" s="220"/>
      <c r="R131" s="46"/>
      <c r="T131" s="221" t="s">
        <v>22</v>
      </c>
      <c r="U131" s="54" t="s">
        <v>46</v>
      </c>
      <c r="V131" s="45"/>
      <c r="W131" s="222">
        <f>V131*K131</f>
        <v>0</v>
      </c>
      <c r="X131" s="222">
        <v>1</v>
      </c>
      <c r="Y131" s="222">
        <f>X131*K131</f>
        <v>334.95600000000002</v>
      </c>
      <c r="Z131" s="222">
        <v>0</v>
      </c>
      <c r="AA131" s="223">
        <f>Z131*K131</f>
        <v>0</v>
      </c>
      <c r="AR131" s="20" t="s">
        <v>172</v>
      </c>
      <c r="AT131" s="20" t="s">
        <v>168</v>
      </c>
      <c r="AU131" s="20" t="s">
        <v>123</v>
      </c>
      <c r="AY131" s="20" t="s">
        <v>144</v>
      </c>
      <c r="BE131" s="136">
        <f>IF(U131="základná",N131,0)</f>
        <v>0</v>
      </c>
      <c r="BF131" s="136">
        <f>IF(U131="znížená",N131,0)</f>
        <v>0</v>
      </c>
      <c r="BG131" s="136">
        <f>IF(U131="zákl. prenesená",N131,0)</f>
        <v>0</v>
      </c>
      <c r="BH131" s="136">
        <f>IF(U131="zníž. prenesená",N131,0)</f>
        <v>0</v>
      </c>
      <c r="BI131" s="136">
        <f>IF(U131="nulová",N131,0)</f>
        <v>0</v>
      </c>
      <c r="BJ131" s="20" t="s">
        <v>123</v>
      </c>
      <c r="BK131" s="136">
        <f>ROUND(L131*K131,2)</f>
        <v>0</v>
      </c>
      <c r="BL131" s="20" t="s">
        <v>149</v>
      </c>
      <c r="BM131" s="20" t="s">
        <v>173</v>
      </c>
    </row>
    <row r="132" s="1" customFormat="1" ht="25.5" customHeight="1">
      <c r="B132" s="44"/>
      <c r="C132" s="213" t="s">
        <v>174</v>
      </c>
      <c r="D132" s="213" t="s">
        <v>145</v>
      </c>
      <c r="E132" s="214" t="s">
        <v>175</v>
      </c>
      <c r="F132" s="215" t="s">
        <v>176</v>
      </c>
      <c r="G132" s="215"/>
      <c r="H132" s="215"/>
      <c r="I132" s="215"/>
      <c r="J132" s="216" t="s">
        <v>177</v>
      </c>
      <c r="K132" s="217">
        <v>4</v>
      </c>
      <c r="L132" s="218">
        <v>0</v>
      </c>
      <c r="M132" s="219"/>
      <c r="N132" s="220">
        <f>ROUND(L132*K132,2)</f>
        <v>0</v>
      </c>
      <c r="O132" s="220"/>
      <c r="P132" s="220"/>
      <c r="Q132" s="220"/>
      <c r="R132" s="46"/>
      <c r="T132" s="221" t="s">
        <v>22</v>
      </c>
      <c r="U132" s="54" t="s">
        <v>46</v>
      </c>
      <c r="V132" s="45"/>
      <c r="W132" s="222">
        <f>V132*K132</f>
        <v>0</v>
      </c>
      <c r="X132" s="222">
        <v>0</v>
      </c>
      <c r="Y132" s="222">
        <f>X132*K132</f>
        <v>0</v>
      </c>
      <c r="Z132" s="222">
        <v>0</v>
      </c>
      <c r="AA132" s="223">
        <f>Z132*K132</f>
        <v>0</v>
      </c>
      <c r="AR132" s="20" t="s">
        <v>149</v>
      </c>
      <c r="AT132" s="20" t="s">
        <v>145</v>
      </c>
      <c r="AU132" s="20" t="s">
        <v>123</v>
      </c>
      <c r="AY132" s="20" t="s">
        <v>144</v>
      </c>
      <c r="BE132" s="136">
        <f>IF(U132="základná",N132,0)</f>
        <v>0</v>
      </c>
      <c r="BF132" s="136">
        <f>IF(U132="znížená",N132,0)</f>
        <v>0</v>
      </c>
      <c r="BG132" s="136">
        <f>IF(U132="zákl. prenesená",N132,0)</f>
        <v>0</v>
      </c>
      <c r="BH132" s="136">
        <f>IF(U132="zníž. prenesená",N132,0)</f>
        <v>0</v>
      </c>
      <c r="BI132" s="136">
        <f>IF(U132="nulová",N132,0)</f>
        <v>0</v>
      </c>
      <c r="BJ132" s="20" t="s">
        <v>123</v>
      </c>
      <c r="BK132" s="136">
        <f>ROUND(L132*K132,2)</f>
        <v>0</v>
      </c>
      <c r="BL132" s="20" t="s">
        <v>149</v>
      </c>
      <c r="BM132" s="20" t="s">
        <v>178</v>
      </c>
    </row>
    <row r="133" s="1" customFormat="1" ht="25.5" customHeight="1">
      <c r="B133" s="44"/>
      <c r="C133" s="213" t="s">
        <v>172</v>
      </c>
      <c r="D133" s="213" t="s">
        <v>145</v>
      </c>
      <c r="E133" s="214" t="s">
        <v>179</v>
      </c>
      <c r="F133" s="215" t="s">
        <v>180</v>
      </c>
      <c r="G133" s="215"/>
      <c r="H133" s="215"/>
      <c r="I133" s="215"/>
      <c r="J133" s="216" t="s">
        <v>148</v>
      </c>
      <c r="K133" s="217">
        <v>220</v>
      </c>
      <c r="L133" s="218">
        <v>0</v>
      </c>
      <c r="M133" s="219"/>
      <c r="N133" s="220">
        <f>ROUND(L133*K133,2)</f>
        <v>0</v>
      </c>
      <c r="O133" s="220"/>
      <c r="P133" s="220"/>
      <c r="Q133" s="220"/>
      <c r="R133" s="46"/>
      <c r="T133" s="221" t="s">
        <v>22</v>
      </c>
      <c r="U133" s="54" t="s">
        <v>46</v>
      </c>
      <c r="V133" s="45"/>
      <c r="W133" s="222">
        <f>V133*K133</f>
        <v>0</v>
      </c>
      <c r="X133" s="222">
        <v>0</v>
      </c>
      <c r="Y133" s="222">
        <f>X133*K133</f>
        <v>0</v>
      </c>
      <c r="Z133" s="222">
        <v>0</v>
      </c>
      <c r="AA133" s="223">
        <f>Z133*K133</f>
        <v>0</v>
      </c>
      <c r="AR133" s="20" t="s">
        <v>149</v>
      </c>
      <c r="AT133" s="20" t="s">
        <v>145</v>
      </c>
      <c r="AU133" s="20" t="s">
        <v>123</v>
      </c>
      <c r="AY133" s="20" t="s">
        <v>144</v>
      </c>
      <c r="BE133" s="136">
        <f>IF(U133="základná",N133,0)</f>
        <v>0</v>
      </c>
      <c r="BF133" s="136">
        <f>IF(U133="znížená",N133,0)</f>
        <v>0</v>
      </c>
      <c r="BG133" s="136">
        <f>IF(U133="zákl. prenesená",N133,0)</f>
        <v>0</v>
      </c>
      <c r="BH133" s="136">
        <f>IF(U133="zníž. prenesená",N133,0)</f>
        <v>0</v>
      </c>
      <c r="BI133" s="136">
        <f>IF(U133="nulová",N133,0)</f>
        <v>0</v>
      </c>
      <c r="BJ133" s="20" t="s">
        <v>123</v>
      </c>
      <c r="BK133" s="136">
        <f>ROUND(L133*K133,2)</f>
        <v>0</v>
      </c>
      <c r="BL133" s="20" t="s">
        <v>149</v>
      </c>
      <c r="BM133" s="20" t="s">
        <v>181</v>
      </c>
    </row>
    <row r="134" s="9" customFormat="1" ht="29.88" customHeight="1">
      <c r="B134" s="199"/>
      <c r="C134" s="200"/>
      <c r="D134" s="210" t="s">
        <v>114</v>
      </c>
      <c r="E134" s="210"/>
      <c r="F134" s="210"/>
      <c r="G134" s="210"/>
      <c r="H134" s="210"/>
      <c r="I134" s="210"/>
      <c r="J134" s="210"/>
      <c r="K134" s="210"/>
      <c r="L134" s="210"/>
      <c r="M134" s="210"/>
      <c r="N134" s="232">
        <f>BK134</f>
        <v>0</v>
      </c>
      <c r="O134" s="233"/>
      <c r="P134" s="233"/>
      <c r="Q134" s="233"/>
      <c r="R134" s="203"/>
      <c r="T134" s="204"/>
      <c r="U134" s="200"/>
      <c r="V134" s="200"/>
      <c r="W134" s="205">
        <f>SUM(W135:W137)</f>
        <v>0</v>
      </c>
      <c r="X134" s="200"/>
      <c r="Y134" s="205">
        <f>SUM(Y135:Y137)</f>
        <v>0.44711900000000004</v>
      </c>
      <c r="Z134" s="200"/>
      <c r="AA134" s="206">
        <f>SUM(AA135:AA137)</f>
        <v>0</v>
      </c>
      <c r="AR134" s="207" t="s">
        <v>87</v>
      </c>
      <c r="AT134" s="208" t="s">
        <v>78</v>
      </c>
      <c r="AU134" s="208" t="s">
        <v>87</v>
      </c>
      <c r="AY134" s="207" t="s">
        <v>144</v>
      </c>
      <c r="BK134" s="209">
        <f>SUM(BK135:BK137)</f>
        <v>0</v>
      </c>
    </row>
    <row r="135" s="1" customFormat="1" ht="38.25" customHeight="1">
      <c r="B135" s="44"/>
      <c r="C135" s="213" t="s">
        <v>182</v>
      </c>
      <c r="D135" s="213" t="s">
        <v>145</v>
      </c>
      <c r="E135" s="214" t="s">
        <v>183</v>
      </c>
      <c r="F135" s="215" t="s">
        <v>184</v>
      </c>
      <c r="G135" s="215"/>
      <c r="H135" s="215"/>
      <c r="I135" s="215"/>
      <c r="J135" s="216" t="s">
        <v>148</v>
      </c>
      <c r="K135" s="217">
        <v>1020.8200000000001</v>
      </c>
      <c r="L135" s="218">
        <v>0</v>
      </c>
      <c r="M135" s="219"/>
      <c r="N135" s="220">
        <f>ROUND(L135*K135,2)</f>
        <v>0</v>
      </c>
      <c r="O135" s="220"/>
      <c r="P135" s="220"/>
      <c r="Q135" s="220"/>
      <c r="R135" s="46"/>
      <c r="T135" s="221" t="s">
        <v>22</v>
      </c>
      <c r="U135" s="54" t="s">
        <v>46</v>
      </c>
      <c r="V135" s="45"/>
      <c r="W135" s="222">
        <f>V135*K135</f>
        <v>0</v>
      </c>
      <c r="X135" s="222">
        <v>0</v>
      </c>
      <c r="Y135" s="222">
        <f>X135*K135</f>
        <v>0</v>
      </c>
      <c r="Z135" s="222">
        <v>0</v>
      </c>
      <c r="AA135" s="223">
        <f>Z135*K135</f>
        <v>0</v>
      </c>
      <c r="AR135" s="20" t="s">
        <v>149</v>
      </c>
      <c r="AT135" s="20" t="s">
        <v>145</v>
      </c>
      <c r="AU135" s="20" t="s">
        <v>123</v>
      </c>
      <c r="AY135" s="20" t="s">
        <v>144</v>
      </c>
      <c r="BE135" s="136">
        <f>IF(U135="základná",N135,0)</f>
        <v>0</v>
      </c>
      <c r="BF135" s="136">
        <f>IF(U135="znížená",N135,0)</f>
        <v>0</v>
      </c>
      <c r="BG135" s="136">
        <f>IF(U135="zákl. prenesená",N135,0)</f>
        <v>0</v>
      </c>
      <c r="BH135" s="136">
        <f>IF(U135="zníž. prenesená",N135,0)</f>
        <v>0</v>
      </c>
      <c r="BI135" s="136">
        <f>IF(U135="nulová",N135,0)</f>
        <v>0</v>
      </c>
      <c r="BJ135" s="20" t="s">
        <v>123</v>
      </c>
      <c r="BK135" s="136">
        <f>ROUND(L135*K135,2)</f>
        <v>0</v>
      </c>
      <c r="BL135" s="20" t="s">
        <v>149</v>
      </c>
      <c r="BM135" s="20" t="s">
        <v>185</v>
      </c>
    </row>
    <row r="136" s="1" customFormat="1" ht="38.25" customHeight="1">
      <c r="B136" s="44"/>
      <c r="C136" s="213" t="s">
        <v>186</v>
      </c>
      <c r="D136" s="213" t="s">
        <v>145</v>
      </c>
      <c r="E136" s="214" t="s">
        <v>187</v>
      </c>
      <c r="F136" s="215" t="s">
        <v>188</v>
      </c>
      <c r="G136" s="215"/>
      <c r="H136" s="215"/>
      <c r="I136" s="215"/>
      <c r="J136" s="216" t="s">
        <v>148</v>
      </c>
      <c r="K136" s="217">
        <v>1020.8200000000001</v>
      </c>
      <c r="L136" s="218">
        <v>0</v>
      </c>
      <c r="M136" s="219"/>
      <c r="N136" s="220">
        <f>ROUND(L136*K136,2)</f>
        <v>0</v>
      </c>
      <c r="O136" s="220"/>
      <c r="P136" s="220"/>
      <c r="Q136" s="220"/>
      <c r="R136" s="46"/>
      <c r="T136" s="221" t="s">
        <v>22</v>
      </c>
      <c r="U136" s="54" t="s">
        <v>46</v>
      </c>
      <c r="V136" s="45"/>
      <c r="W136" s="222">
        <f>V136*K136</f>
        <v>0</v>
      </c>
      <c r="X136" s="222">
        <v>3.0000000000000001E-05</v>
      </c>
      <c r="Y136" s="222">
        <f>X136*K136</f>
        <v>0.030624600000000002</v>
      </c>
      <c r="Z136" s="222">
        <v>0</v>
      </c>
      <c r="AA136" s="223">
        <f>Z136*K136</f>
        <v>0</v>
      </c>
      <c r="AR136" s="20" t="s">
        <v>149</v>
      </c>
      <c r="AT136" s="20" t="s">
        <v>145</v>
      </c>
      <c r="AU136" s="20" t="s">
        <v>123</v>
      </c>
      <c r="AY136" s="20" t="s">
        <v>144</v>
      </c>
      <c r="BE136" s="136">
        <f>IF(U136="základná",N136,0)</f>
        <v>0</v>
      </c>
      <c r="BF136" s="136">
        <f>IF(U136="znížená",N136,0)</f>
        <v>0</v>
      </c>
      <c r="BG136" s="136">
        <f>IF(U136="zákl. prenesená",N136,0)</f>
        <v>0</v>
      </c>
      <c r="BH136" s="136">
        <f>IF(U136="zníž. prenesená",N136,0)</f>
        <v>0</v>
      </c>
      <c r="BI136" s="136">
        <f>IF(U136="nulová",N136,0)</f>
        <v>0</v>
      </c>
      <c r="BJ136" s="20" t="s">
        <v>123</v>
      </c>
      <c r="BK136" s="136">
        <f>ROUND(L136*K136,2)</f>
        <v>0</v>
      </c>
      <c r="BL136" s="20" t="s">
        <v>149</v>
      </c>
      <c r="BM136" s="20" t="s">
        <v>189</v>
      </c>
    </row>
    <row r="137" s="1" customFormat="1" ht="25.5" customHeight="1">
      <c r="B137" s="44"/>
      <c r="C137" s="224" t="s">
        <v>190</v>
      </c>
      <c r="D137" s="224" t="s">
        <v>168</v>
      </c>
      <c r="E137" s="225" t="s">
        <v>191</v>
      </c>
      <c r="F137" s="226" t="s">
        <v>192</v>
      </c>
      <c r="G137" s="226"/>
      <c r="H137" s="226"/>
      <c r="I137" s="226"/>
      <c r="J137" s="227" t="s">
        <v>148</v>
      </c>
      <c r="K137" s="228">
        <v>1041.2360000000001</v>
      </c>
      <c r="L137" s="229">
        <v>0</v>
      </c>
      <c r="M137" s="230"/>
      <c r="N137" s="231">
        <f>ROUND(L137*K137,2)</f>
        <v>0</v>
      </c>
      <c r="O137" s="220"/>
      <c r="P137" s="220"/>
      <c r="Q137" s="220"/>
      <c r="R137" s="46"/>
      <c r="T137" s="221" t="s">
        <v>22</v>
      </c>
      <c r="U137" s="54" t="s">
        <v>46</v>
      </c>
      <c r="V137" s="45"/>
      <c r="W137" s="222">
        <f>V137*K137</f>
        <v>0</v>
      </c>
      <c r="X137" s="222">
        <v>0.00040000000000000002</v>
      </c>
      <c r="Y137" s="222">
        <f>X137*K137</f>
        <v>0.41649440000000004</v>
      </c>
      <c r="Z137" s="222">
        <v>0</v>
      </c>
      <c r="AA137" s="223">
        <f>Z137*K137</f>
        <v>0</v>
      </c>
      <c r="AR137" s="20" t="s">
        <v>172</v>
      </c>
      <c r="AT137" s="20" t="s">
        <v>168</v>
      </c>
      <c r="AU137" s="20" t="s">
        <v>123</v>
      </c>
      <c r="AY137" s="20" t="s">
        <v>144</v>
      </c>
      <c r="BE137" s="136">
        <f>IF(U137="základná",N137,0)</f>
        <v>0</v>
      </c>
      <c r="BF137" s="136">
        <f>IF(U137="znížená",N137,0)</f>
        <v>0</v>
      </c>
      <c r="BG137" s="136">
        <f>IF(U137="zákl. prenesená",N137,0)</f>
        <v>0</v>
      </c>
      <c r="BH137" s="136">
        <f>IF(U137="zníž. prenesená",N137,0)</f>
        <v>0</v>
      </c>
      <c r="BI137" s="136">
        <f>IF(U137="nulová",N137,0)</f>
        <v>0</v>
      </c>
      <c r="BJ137" s="20" t="s">
        <v>123</v>
      </c>
      <c r="BK137" s="136">
        <f>ROUND(L137*K137,2)</f>
        <v>0</v>
      </c>
      <c r="BL137" s="20" t="s">
        <v>149</v>
      </c>
      <c r="BM137" s="20" t="s">
        <v>193</v>
      </c>
    </row>
    <row r="138" s="9" customFormat="1" ht="29.88" customHeight="1">
      <c r="B138" s="199"/>
      <c r="C138" s="200"/>
      <c r="D138" s="210" t="s">
        <v>115</v>
      </c>
      <c r="E138" s="210"/>
      <c r="F138" s="210"/>
      <c r="G138" s="210"/>
      <c r="H138" s="210"/>
      <c r="I138" s="210"/>
      <c r="J138" s="210"/>
      <c r="K138" s="210"/>
      <c r="L138" s="210"/>
      <c r="M138" s="210"/>
      <c r="N138" s="232">
        <f>BK138</f>
        <v>0</v>
      </c>
      <c r="O138" s="233"/>
      <c r="P138" s="233"/>
      <c r="Q138" s="233"/>
      <c r="R138" s="203"/>
      <c r="T138" s="204"/>
      <c r="U138" s="200"/>
      <c r="V138" s="200"/>
      <c r="W138" s="205">
        <f>SUM(W139:W145)</f>
        <v>0</v>
      </c>
      <c r="X138" s="200"/>
      <c r="Y138" s="205">
        <f>SUM(Y139:Y145)</f>
        <v>388.82911040000005</v>
      </c>
      <c r="Z138" s="200"/>
      <c r="AA138" s="206">
        <f>SUM(AA139:AA145)</f>
        <v>0</v>
      </c>
      <c r="AR138" s="207" t="s">
        <v>87</v>
      </c>
      <c r="AT138" s="208" t="s">
        <v>78</v>
      </c>
      <c r="AU138" s="208" t="s">
        <v>87</v>
      </c>
      <c r="AY138" s="207" t="s">
        <v>144</v>
      </c>
      <c r="BK138" s="209">
        <f>SUM(BK139:BK145)</f>
        <v>0</v>
      </c>
    </row>
    <row r="139" s="1" customFormat="1" ht="38.25" customHeight="1">
      <c r="B139" s="44"/>
      <c r="C139" s="213" t="s">
        <v>194</v>
      </c>
      <c r="D139" s="213" t="s">
        <v>145</v>
      </c>
      <c r="E139" s="214" t="s">
        <v>195</v>
      </c>
      <c r="F139" s="215" t="s">
        <v>196</v>
      </c>
      <c r="G139" s="215"/>
      <c r="H139" s="215"/>
      <c r="I139" s="215"/>
      <c r="J139" s="216" t="s">
        <v>177</v>
      </c>
      <c r="K139" s="217">
        <v>35</v>
      </c>
      <c r="L139" s="218">
        <v>0</v>
      </c>
      <c r="M139" s="219"/>
      <c r="N139" s="220">
        <f>ROUND(L139*K139,2)</f>
        <v>0</v>
      </c>
      <c r="O139" s="220"/>
      <c r="P139" s="220"/>
      <c r="Q139" s="220"/>
      <c r="R139" s="46"/>
      <c r="T139" s="221" t="s">
        <v>22</v>
      </c>
      <c r="U139" s="54" t="s">
        <v>46</v>
      </c>
      <c r="V139" s="45"/>
      <c r="W139" s="222">
        <f>V139*K139</f>
        <v>0</v>
      </c>
      <c r="X139" s="222">
        <v>0</v>
      </c>
      <c r="Y139" s="222">
        <f>X139*K139</f>
        <v>0</v>
      </c>
      <c r="Z139" s="222">
        <v>0</v>
      </c>
      <c r="AA139" s="223">
        <f>Z139*K139</f>
        <v>0</v>
      </c>
      <c r="AR139" s="20" t="s">
        <v>149</v>
      </c>
      <c r="AT139" s="20" t="s">
        <v>145</v>
      </c>
      <c r="AU139" s="20" t="s">
        <v>123</v>
      </c>
      <c r="AY139" s="20" t="s">
        <v>144</v>
      </c>
      <c r="BE139" s="136">
        <f>IF(U139="základná",N139,0)</f>
        <v>0</v>
      </c>
      <c r="BF139" s="136">
        <f>IF(U139="znížená",N139,0)</f>
        <v>0</v>
      </c>
      <c r="BG139" s="136">
        <f>IF(U139="zákl. prenesená",N139,0)</f>
        <v>0</v>
      </c>
      <c r="BH139" s="136">
        <f>IF(U139="zníž. prenesená",N139,0)</f>
        <v>0</v>
      </c>
      <c r="BI139" s="136">
        <f>IF(U139="nulová",N139,0)</f>
        <v>0</v>
      </c>
      <c r="BJ139" s="20" t="s">
        <v>123</v>
      </c>
      <c r="BK139" s="136">
        <f>ROUND(L139*K139,2)</f>
        <v>0</v>
      </c>
      <c r="BL139" s="20" t="s">
        <v>149</v>
      </c>
      <c r="BM139" s="20" t="s">
        <v>197</v>
      </c>
    </row>
    <row r="140" s="1" customFormat="1" ht="38.25" customHeight="1">
      <c r="B140" s="44"/>
      <c r="C140" s="213" t="s">
        <v>198</v>
      </c>
      <c r="D140" s="213" t="s">
        <v>145</v>
      </c>
      <c r="E140" s="214" t="s">
        <v>199</v>
      </c>
      <c r="F140" s="215" t="s">
        <v>200</v>
      </c>
      <c r="G140" s="215"/>
      <c r="H140" s="215"/>
      <c r="I140" s="215"/>
      <c r="J140" s="216" t="s">
        <v>148</v>
      </c>
      <c r="K140" s="217">
        <v>752.15999999999997</v>
      </c>
      <c r="L140" s="218">
        <v>0</v>
      </c>
      <c r="M140" s="219"/>
      <c r="N140" s="220">
        <f>ROUND(L140*K140,2)</f>
        <v>0</v>
      </c>
      <c r="O140" s="220"/>
      <c r="P140" s="220"/>
      <c r="Q140" s="220"/>
      <c r="R140" s="46"/>
      <c r="T140" s="221" t="s">
        <v>22</v>
      </c>
      <c r="U140" s="54" t="s">
        <v>46</v>
      </c>
      <c r="V140" s="45"/>
      <c r="W140" s="222">
        <f>V140*K140</f>
        <v>0</v>
      </c>
      <c r="X140" s="222">
        <v>0.088029999999999997</v>
      </c>
      <c r="Y140" s="222">
        <f>X140*K140</f>
        <v>66.212644799999993</v>
      </c>
      <c r="Z140" s="222">
        <v>0</v>
      </c>
      <c r="AA140" s="223">
        <f>Z140*K140</f>
        <v>0</v>
      </c>
      <c r="AR140" s="20" t="s">
        <v>149</v>
      </c>
      <c r="AT140" s="20" t="s">
        <v>145</v>
      </c>
      <c r="AU140" s="20" t="s">
        <v>123</v>
      </c>
      <c r="AY140" s="20" t="s">
        <v>144</v>
      </c>
      <c r="BE140" s="136">
        <f>IF(U140="základná",N140,0)</f>
        <v>0</v>
      </c>
      <c r="BF140" s="136">
        <f>IF(U140="znížená",N140,0)</f>
        <v>0</v>
      </c>
      <c r="BG140" s="136">
        <f>IF(U140="zákl. prenesená",N140,0)</f>
        <v>0</v>
      </c>
      <c r="BH140" s="136">
        <f>IF(U140="zníž. prenesená",N140,0)</f>
        <v>0</v>
      </c>
      <c r="BI140" s="136">
        <f>IF(U140="nulová",N140,0)</f>
        <v>0</v>
      </c>
      <c r="BJ140" s="20" t="s">
        <v>123</v>
      </c>
      <c r="BK140" s="136">
        <f>ROUND(L140*K140,2)</f>
        <v>0</v>
      </c>
      <c r="BL140" s="20" t="s">
        <v>149</v>
      </c>
      <c r="BM140" s="20" t="s">
        <v>201</v>
      </c>
    </row>
    <row r="141" s="1" customFormat="1" ht="38.25" customHeight="1">
      <c r="B141" s="44"/>
      <c r="C141" s="213" t="s">
        <v>202</v>
      </c>
      <c r="D141" s="213" t="s">
        <v>145</v>
      </c>
      <c r="E141" s="214" t="s">
        <v>203</v>
      </c>
      <c r="F141" s="215" t="s">
        <v>204</v>
      </c>
      <c r="G141" s="215"/>
      <c r="H141" s="215"/>
      <c r="I141" s="215"/>
      <c r="J141" s="216" t="s">
        <v>148</v>
      </c>
      <c r="K141" s="217">
        <v>752.15999999999997</v>
      </c>
      <c r="L141" s="218">
        <v>0</v>
      </c>
      <c r="M141" s="219"/>
      <c r="N141" s="220">
        <f>ROUND(L141*K141,2)</f>
        <v>0</v>
      </c>
      <c r="O141" s="220"/>
      <c r="P141" s="220"/>
      <c r="Q141" s="220"/>
      <c r="R141" s="46"/>
      <c r="T141" s="221" t="s">
        <v>22</v>
      </c>
      <c r="U141" s="54" t="s">
        <v>46</v>
      </c>
      <c r="V141" s="45"/>
      <c r="W141" s="222">
        <f>V141*K141</f>
        <v>0</v>
      </c>
      <c r="X141" s="222">
        <v>0.10820000000000001</v>
      </c>
      <c r="Y141" s="222">
        <f>X141*K141</f>
        <v>81.383712000000003</v>
      </c>
      <c r="Z141" s="222">
        <v>0</v>
      </c>
      <c r="AA141" s="223">
        <f>Z141*K141</f>
        <v>0</v>
      </c>
      <c r="AR141" s="20" t="s">
        <v>149</v>
      </c>
      <c r="AT141" s="20" t="s">
        <v>145</v>
      </c>
      <c r="AU141" s="20" t="s">
        <v>123</v>
      </c>
      <c r="AY141" s="20" t="s">
        <v>144</v>
      </c>
      <c r="BE141" s="136">
        <f>IF(U141="základná",N141,0)</f>
        <v>0</v>
      </c>
      <c r="BF141" s="136">
        <f>IF(U141="znížená",N141,0)</f>
        <v>0</v>
      </c>
      <c r="BG141" s="136">
        <f>IF(U141="zákl. prenesená",N141,0)</f>
        <v>0</v>
      </c>
      <c r="BH141" s="136">
        <f>IF(U141="zníž. prenesená",N141,0)</f>
        <v>0</v>
      </c>
      <c r="BI141" s="136">
        <f>IF(U141="nulová",N141,0)</f>
        <v>0</v>
      </c>
      <c r="BJ141" s="20" t="s">
        <v>123</v>
      </c>
      <c r="BK141" s="136">
        <f>ROUND(L141*K141,2)</f>
        <v>0</v>
      </c>
      <c r="BL141" s="20" t="s">
        <v>149</v>
      </c>
      <c r="BM141" s="20" t="s">
        <v>205</v>
      </c>
    </row>
    <row r="142" s="1" customFormat="1" ht="38.25" customHeight="1">
      <c r="B142" s="44"/>
      <c r="C142" s="213" t="s">
        <v>206</v>
      </c>
      <c r="D142" s="213" t="s">
        <v>145</v>
      </c>
      <c r="E142" s="214" t="s">
        <v>207</v>
      </c>
      <c r="F142" s="215" t="s">
        <v>208</v>
      </c>
      <c r="G142" s="215"/>
      <c r="H142" s="215"/>
      <c r="I142" s="215"/>
      <c r="J142" s="216" t="s">
        <v>148</v>
      </c>
      <c r="K142" s="217">
        <v>752.15999999999997</v>
      </c>
      <c r="L142" s="218">
        <v>0</v>
      </c>
      <c r="M142" s="219"/>
      <c r="N142" s="220">
        <f>ROUND(L142*K142,2)</f>
        <v>0</v>
      </c>
      <c r="O142" s="220"/>
      <c r="P142" s="220"/>
      <c r="Q142" s="220"/>
      <c r="R142" s="46"/>
      <c r="T142" s="221" t="s">
        <v>22</v>
      </c>
      <c r="U142" s="54" t="s">
        <v>46</v>
      </c>
      <c r="V142" s="45"/>
      <c r="W142" s="222">
        <f>V142*K142</f>
        <v>0</v>
      </c>
      <c r="X142" s="222">
        <v>0.20907000000000001</v>
      </c>
      <c r="Y142" s="222">
        <f>X142*K142</f>
        <v>157.25409120000001</v>
      </c>
      <c r="Z142" s="222">
        <v>0</v>
      </c>
      <c r="AA142" s="223">
        <f>Z142*K142</f>
        <v>0</v>
      </c>
      <c r="AR142" s="20" t="s">
        <v>149</v>
      </c>
      <c r="AT142" s="20" t="s">
        <v>145</v>
      </c>
      <c r="AU142" s="20" t="s">
        <v>123</v>
      </c>
      <c r="AY142" s="20" t="s">
        <v>144</v>
      </c>
      <c r="BE142" s="136">
        <f>IF(U142="základná",N142,0)</f>
        <v>0</v>
      </c>
      <c r="BF142" s="136">
        <f>IF(U142="znížená",N142,0)</f>
        <v>0</v>
      </c>
      <c r="BG142" s="136">
        <f>IF(U142="zákl. prenesená",N142,0)</f>
        <v>0</v>
      </c>
      <c r="BH142" s="136">
        <f>IF(U142="zníž. prenesená",N142,0)</f>
        <v>0</v>
      </c>
      <c r="BI142" s="136">
        <f>IF(U142="nulová",N142,0)</f>
        <v>0</v>
      </c>
      <c r="BJ142" s="20" t="s">
        <v>123</v>
      </c>
      <c r="BK142" s="136">
        <f>ROUND(L142*K142,2)</f>
        <v>0</v>
      </c>
      <c r="BL142" s="20" t="s">
        <v>149</v>
      </c>
      <c r="BM142" s="20" t="s">
        <v>209</v>
      </c>
    </row>
    <row r="143" s="1" customFormat="1" ht="38.25" customHeight="1">
      <c r="B143" s="44"/>
      <c r="C143" s="213" t="s">
        <v>210</v>
      </c>
      <c r="D143" s="213" t="s">
        <v>145</v>
      </c>
      <c r="E143" s="214" t="s">
        <v>211</v>
      </c>
      <c r="F143" s="215" t="s">
        <v>212</v>
      </c>
      <c r="G143" s="215"/>
      <c r="H143" s="215"/>
      <c r="I143" s="215"/>
      <c r="J143" s="216" t="s">
        <v>148</v>
      </c>
      <c r="K143" s="217">
        <v>752.15999999999997</v>
      </c>
      <c r="L143" s="218">
        <v>0</v>
      </c>
      <c r="M143" s="219"/>
      <c r="N143" s="220">
        <f>ROUND(L143*K143,2)</f>
        <v>0</v>
      </c>
      <c r="O143" s="220"/>
      <c r="P143" s="220"/>
      <c r="Q143" s="220"/>
      <c r="R143" s="46"/>
      <c r="T143" s="221" t="s">
        <v>22</v>
      </c>
      <c r="U143" s="54" t="s">
        <v>46</v>
      </c>
      <c r="V143" s="45"/>
      <c r="W143" s="222">
        <f>V143*K143</f>
        <v>0</v>
      </c>
      <c r="X143" s="222">
        <v>0.10820000000000001</v>
      </c>
      <c r="Y143" s="222">
        <f>X143*K143</f>
        <v>81.383712000000003</v>
      </c>
      <c r="Z143" s="222">
        <v>0</v>
      </c>
      <c r="AA143" s="223">
        <f>Z143*K143</f>
        <v>0</v>
      </c>
      <c r="AR143" s="20" t="s">
        <v>149</v>
      </c>
      <c r="AT143" s="20" t="s">
        <v>145</v>
      </c>
      <c r="AU143" s="20" t="s">
        <v>123</v>
      </c>
      <c r="AY143" s="20" t="s">
        <v>144</v>
      </c>
      <c r="BE143" s="136">
        <f>IF(U143="základná",N143,0)</f>
        <v>0</v>
      </c>
      <c r="BF143" s="136">
        <f>IF(U143="znížená",N143,0)</f>
        <v>0</v>
      </c>
      <c r="BG143" s="136">
        <f>IF(U143="zákl. prenesená",N143,0)</f>
        <v>0</v>
      </c>
      <c r="BH143" s="136">
        <f>IF(U143="zníž. prenesená",N143,0)</f>
        <v>0</v>
      </c>
      <c r="BI143" s="136">
        <f>IF(U143="nulová",N143,0)</f>
        <v>0</v>
      </c>
      <c r="BJ143" s="20" t="s">
        <v>123</v>
      </c>
      <c r="BK143" s="136">
        <f>ROUND(L143*K143,2)</f>
        <v>0</v>
      </c>
      <c r="BL143" s="20" t="s">
        <v>149</v>
      </c>
      <c r="BM143" s="20" t="s">
        <v>213</v>
      </c>
    </row>
    <row r="144" s="1" customFormat="1" ht="38.25" customHeight="1">
      <c r="B144" s="44"/>
      <c r="C144" s="224" t="s">
        <v>214</v>
      </c>
      <c r="D144" s="224" t="s">
        <v>168</v>
      </c>
      <c r="E144" s="225" t="s">
        <v>215</v>
      </c>
      <c r="F144" s="226" t="s">
        <v>216</v>
      </c>
      <c r="G144" s="226"/>
      <c r="H144" s="226"/>
      <c r="I144" s="226"/>
      <c r="J144" s="227" t="s">
        <v>148</v>
      </c>
      <c r="K144" s="228">
        <v>752.15999999999997</v>
      </c>
      <c r="L144" s="229">
        <v>0</v>
      </c>
      <c r="M144" s="230"/>
      <c r="N144" s="231">
        <f>ROUND(L144*K144,2)</f>
        <v>0</v>
      </c>
      <c r="O144" s="220"/>
      <c r="P144" s="220"/>
      <c r="Q144" s="220"/>
      <c r="R144" s="46"/>
      <c r="T144" s="221" t="s">
        <v>22</v>
      </c>
      <c r="U144" s="54" t="s">
        <v>46</v>
      </c>
      <c r="V144" s="45"/>
      <c r="W144" s="222">
        <f>V144*K144</f>
        <v>0</v>
      </c>
      <c r="X144" s="222">
        <v>0.0018500000000000001</v>
      </c>
      <c r="Y144" s="222">
        <f>X144*K144</f>
        <v>1.3914960000000001</v>
      </c>
      <c r="Z144" s="222">
        <v>0</v>
      </c>
      <c r="AA144" s="223">
        <f>Z144*K144</f>
        <v>0</v>
      </c>
      <c r="AR144" s="20" t="s">
        <v>172</v>
      </c>
      <c r="AT144" s="20" t="s">
        <v>168</v>
      </c>
      <c r="AU144" s="20" t="s">
        <v>123</v>
      </c>
      <c r="AY144" s="20" t="s">
        <v>144</v>
      </c>
      <c r="BE144" s="136">
        <f>IF(U144="základná",N144,0)</f>
        <v>0</v>
      </c>
      <c r="BF144" s="136">
        <f>IF(U144="znížená",N144,0)</f>
        <v>0</v>
      </c>
      <c r="BG144" s="136">
        <f>IF(U144="zákl. prenesená",N144,0)</f>
        <v>0</v>
      </c>
      <c r="BH144" s="136">
        <f>IF(U144="zníž. prenesená",N144,0)</f>
        <v>0</v>
      </c>
      <c r="BI144" s="136">
        <f>IF(U144="nulová",N144,0)</f>
        <v>0</v>
      </c>
      <c r="BJ144" s="20" t="s">
        <v>123</v>
      </c>
      <c r="BK144" s="136">
        <f>ROUND(L144*K144,2)</f>
        <v>0</v>
      </c>
      <c r="BL144" s="20" t="s">
        <v>149</v>
      </c>
      <c r="BM144" s="20" t="s">
        <v>217</v>
      </c>
    </row>
    <row r="145" s="1" customFormat="1" ht="25.5" customHeight="1">
      <c r="B145" s="44"/>
      <c r="C145" s="224" t="s">
        <v>218</v>
      </c>
      <c r="D145" s="224" t="s">
        <v>168</v>
      </c>
      <c r="E145" s="225" t="s">
        <v>219</v>
      </c>
      <c r="F145" s="226" t="s">
        <v>220</v>
      </c>
      <c r="G145" s="226"/>
      <c r="H145" s="226"/>
      <c r="I145" s="226"/>
      <c r="J145" s="227" t="s">
        <v>148</v>
      </c>
      <c r="K145" s="228">
        <v>752.15899999999999</v>
      </c>
      <c r="L145" s="229">
        <v>0</v>
      </c>
      <c r="M145" s="230"/>
      <c r="N145" s="231">
        <f>ROUND(L145*K145,2)</f>
        <v>0</v>
      </c>
      <c r="O145" s="220"/>
      <c r="P145" s="220"/>
      <c r="Q145" s="220"/>
      <c r="R145" s="46"/>
      <c r="T145" s="221" t="s">
        <v>22</v>
      </c>
      <c r="U145" s="54" t="s">
        <v>46</v>
      </c>
      <c r="V145" s="45"/>
      <c r="W145" s="222">
        <f>V145*K145</f>
        <v>0</v>
      </c>
      <c r="X145" s="222">
        <v>0.0016000000000000001</v>
      </c>
      <c r="Y145" s="222">
        <f>X145*K145</f>
        <v>1.2034544</v>
      </c>
      <c r="Z145" s="222">
        <v>0</v>
      </c>
      <c r="AA145" s="223">
        <f>Z145*K145</f>
        <v>0</v>
      </c>
      <c r="AR145" s="20" t="s">
        <v>172</v>
      </c>
      <c r="AT145" s="20" t="s">
        <v>168</v>
      </c>
      <c r="AU145" s="20" t="s">
        <v>123</v>
      </c>
      <c r="AY145" s="20" t="s">
        <v>144</v>
      </c>
      <c r="BE145" s="136">
        <f>IF(U145="základná",N145,0)</f>
        <v>0</v>
      </c>
      <c r="BF145" s="136">
        <f>IF(U145="znížená",N145,0)</f>
        <v>0</v>
      </c>
      <c r="BG145" s="136">
        <f>IF(U145="zákl. prenesená",N145,0)</f>
        <v>0</v>
      </c>
      <c r="BH145" s="136">
        <f>IF(U145="zníž. prenesená",N145,0)</f>
        <v>0</v>
      </c>
      <c r="BI145" s="136">
        <f>IF(U145="nulová",N145,0)</f>
        <v>0</v>
      </c>
      <c r="BJ145" s="20" t="s">
        <v>123</v>
      </c>
      <c r="BK145" s="136">
        <f>ROUND(L145*K145,2)</f>
        <v>0</v>
      </c>
      <c r="BL145" s="20" t="s">
        <v>149</v>
      </c>
      <c r="BM145" s="20" t="s">
        <v>221</v>
      </c>
    </row>
    <row r="146" s="9" customFormat="1" ht="29.88" customHeight="1">
      <c r="B146" s="199"/>
      <c r="C146" s="200"/>
      <c r="D146" s="210" t="s">
        <v>116</v>
      </c>
      <c r="E146" s="210"/>
      <c r="F146" s="210"/>
      <c r="G146" s="210"/>
      <c r="H146" s="210"/>
      <c r="I146" s="210"/>
      <c r="J146" s="210"/>
      <c r="K146" s="210"/>
      <c r="L146" s="210"/>
      <c r="M146" s="210"/>
      <c r="N146" s="232">
        <f>BK146</f>
        <v>0</v>
      </c>
      <c r="O146" s="233"/>
      <c r="P146" s="233"/>
      <c r="Q146" s="233"/>
      <c r="R146" s="203"/>
      <c r="T146" s="204"/>
      <c r="U146" s="200"/>
      <c r="V146" s="200"/>
      <c r="W146" s="205">
        <f>SUM(W147:W152)</f>
        <v>0</v>
      </c>
      <c r="X146" s="200"/>
      <c r="Y146" s="205">
        <f>SUM(Y147:Y152)</f>
        <v>69.233959799999994</v>
      </c>
      <c r="Z146" s="200"/>
      <c r="AA146" s="206">
        <f>SUM(AA147:AA152)</f>
        <v>6.6000000000000005</v>
      </c>
      <c r="AR146" s="207" t="s">
        <v>87</v>
      </c>
      <c r="AT146" s="208" t="s">
        <v>78</v>
      </c>
      <c r="AU146" s="208" t="s">
        <v>87</v>
      </c>
      <c r="AY146" s="207" t="s">
        <v>144</v>
      </c>
      <c r="BK146" s="209">
        <f>SUM(BK147:BK152)</f>
        <v>0</v>
      </c>
    </row>
    <row r="147" s="1" customFormat="1" ht="38.25" customHeight="1">
      <c r="B147" s="44"/>
      <c r="C147" s="213" t="s">
        <v>222</v>
      </c>
      <c r="D147" s="213" t="s">
        <v>145</v>
      </c>
      <c r="E147" s="214" t="s">
        <v>223</v>
      </c>
      <c r="F147" s="215" t="s">
        <v>224</v>
      </c>
      <c r="G147" s="215"/>
      <c r="H147" s="215"/>
      <c r="I147" s="215"/>
      <c r="J147" s="216" t="s">
        <v>153</v>
      </c>
      <c r="K147" s="217">
        <v>457.01999999999998</v>
      </c>
      <c r="L147" s="218">
        <v>0</v>
      </c>
      <c r="M147" s="219"/>
      <c r="N147" s="220">
        <f>ROUND(L147*K147,2)</f>
        <v>0</v>
      </c>
      <c r="O147" s="220"/>
      <c r="P147" s="220"/>
      <c r="Q147" s="220"/>
      <c r="R147" s="46"/>
      <c r="T147" s="221" t="s">
        <v>22</v>
      </c>
      <c r="U147" s="54" t="s">
        <v>46</v>
      </c>
      <c r="V147" s="45"/>
      <c r="W147" s="222">
        <f>V147*K147</f>
        <v>0</v>
      </c>
      <c r="X147" s="222">
        <v>0.12734000000000001</v>
      </c>
      <c r="Y147" s="222">
        <f>X147*K147</f>
        <v>58.1969268</v>
      </c>
      <c r="Z147" s="222">
        <v>0</v>
      </c>
      <c r="AA147" s="223">
        <f>Z147*K147</f>
        <v>0</v>
      </c>
      <c r="AR147" s="20" t="s">
        <v>149</v>
      </c>
      <c r="AT147" s="20" t="s">
        <v>145</v>
      </c>
      <c r="AU147" s="20" t="s">
        <v>123</v>
      </c>
      <c r="AY147" s="20" t="s">
        <v>144</v>
      </c>
      <c r="BE147" s="136">
        <f>IF(U147="základná",N147,0)</f>
        <v>0</v>
      </c>
      <c r="BF147" s="136">
        <f>IF(U147="znížená",N147,0)</f>
        <v>0</v>
      </c>
      <c r="BG147" s="136">
        <f>IF(U147="zákl. prenesená",N147,0)</f>
        <v>0</v>
      </c>
      <c r="BH147" s="136">
        <f>IF(U147="zníž. prenesená",N147,0)</f>
        <v>0</v>
      </c>
      <c r="BI147" s="136">
        <f>IF(U147="nulová",N147,0)</f>
        <v>0</v>
      </c>
      <c r="BJ147" s="20" t="s">
        <v>123</v>
      </c>
      <c r="BK147" s="136">
        <f>ROUND(L147*K147,2)</f>
        <v>0</v>
      </c>
      <c r="BL147" s="20" t="s">
        <v>149</v>
      </c>
      <c r="BM147" s="20" t="s">
        <v>225</v>
      </c>
    </row>
    <row r="148" s="1" customFormat="1" ht="25.5" customHeight="1">
      <c r="B148" s="44"/>
      <c r="C148" s="224" t="s">
        <v>10</v>
      </c>
      <c r="D148" s="224" t="s">
        <v>168</v>
      </c>
      <c r="E148" s="225" t="s">
        <v>226</v>
      </c>
      <c r="F148" s="226" t="s">
        <v>227</v>
      </c>
      <c r="G148" s="226"/>
      <c r="H148" s="226"/>
      <c r="I148" s="226"/>
      <c r="J148" s="227" t="s">
        <v>228</v>
      </c>
      <c r="K148" s="228">
        <v>479.87099999999998</v>
      </c>
      <c r="L148" s="229">
        <v>0</v>
      </c>
      <c r="M148" s="230"/>
      <c r="N148" s="231">
        <f>ROUND(L148*K148,2)</f>
        <v>0</v>
      </c>
      <c r="O148" s="220"/>
      <c r="P148" s="220"/>
      <c r="Q148" s="220"/>
      <c r="R148" s="46"/>
      <c r="T148" s="221" t="s">
        <v>22</v>
      </c>
      <c r="U148" s="54" t="s">
        <v>46</v>
      </c>
      <c r="V148" s="45"/>
      <c r="W148" s="222">
        <f>V148*K148</f>
        <v>0</v>
      </c>
      <c r="X148" s="222">
        <v>0.023</v>
      </c>
      <c r="Y148" s="222">
        <f>X148*K148</f>
        <v>11.037032999999999</v>
      </c>
      <c r="Z148" s="222">
        <v>0</v>
      </c>
      <c r="AA148" s="223">
        <f>Z148*K148</f>
        <v>0</v>
      </c>
      <c r="AR148" s="20" t="s">
        <v>172</v>
      </c>
      <c r="AT148" s="20" t="s">
        <v>168</v>
      </c>
      <c r="AU148" s="20" t="s">
        <v>123</v>
      </c>
      <c r="AY148" s="20" t="s">
        <v>144</v>
      </c>
      <c r="BE148" s="136">
        <f>IF(U148="základná",N148,0)</f>
        <v>0</v>
      </c>
      <c r="BF148" s="136">
        <f>IF(U148="znížená",N148,0)</f>
        <v>0</v>
      </c>
      <c r="BG148" s="136">
        <f>IF(U148="zákl. prenesená",N148,0)</f>
        <v>0</v>
      </c>
      <c r="BH148" s="136">
        <f>IF(U148="zníž. prenesená",N148,0)</f>
        <v>0</v>
      </c>
      <c r="BI148" s="136">
        <f>IF(U148="nulová",N148,0)</f>
        <v>0</v>
      </c>
      <c r="BJ148" s="20" t="s">
        <v>123</v>
      </c>
      <c r="BK148" s="136">
        <f>ROUND(L148*K148,2)</f>
        <v>0</v>
      </c>
      <c r="BL148" s="20" t="s">
        <v>149</v>
      </c>
      <c r="BM148" s="20" t="s">
        <v>229</v>
      </c>
    </row>
    <row r="149" s="1" customFormat="1" ht="25.5" customHeight="1">
      <c r="B149" s="44"/>
      <c r="C149" s="213" t="s">
        <v>230</v>
      </c>
      <c r="D149" s="213" t="s">
        <v>145</v>
      </c>
      <c r="E149" s="214" t="s">
        <v>231</v>
      </c>
      <c r="F149" s="215" t="s">
        <v>232</v>
      </c>
      <c r="G149" s="215"/>
      <c r="H149" s="215"/>
      <c r="I149" s="215"/>
      <c r="J149" s="216" t="s">
        <v>158</v>
      </c>
      <c r="K149" s="217">
        <v>3</v>
      </c>
      <c r="L149" s="218">
        <v>0</v>
      </c>
      <c r="M149" s="219"/>
      <c r="N149" s="220">
        <f>ROUND(L149*K149,2)</f>
        <v>0</v>
      </c>
      <c r="O149" s="220"/>
      <c r="P149" s="220"/>
      <c r="Q149" s="220"/>
      <c r="R149" s="46"/>
      <c r="T149" s="221" t="s">
        <v>22</v>
      </c>
      <c r="U149" s="54" t="s">
        <v>46</v>
      </c>
      <c r="V149" s="45"/>
      <c r="W149" s="222">
        <f>V149*K149</f>
        <v>0</v>
      </c>
      <c r="X149" s="222">
        <v>0</v>
      </c>
      <c r="Y149" s="222">
        <f>X149*K149</f>
        <v>0</v>
      </c>
      <c r="Z149" s="222">
        <v>2.2000000000000002</v>
      </c>
      <c r="AA149" s="223">
        <f>Z149*K149</f>
        <v>6.6000000000000005</v>
      </c>
      <c r="AR149" s="20" t="s">
        <v>149</v>
      </c>
      <c r="AT149" s="20" t="s">
        <v>145</v>
      </c>
      <c r="AU149" s="20" t="s">
        <v>123</v>
      </c>
      <c r="AY149" s="20" t="s">
        <v>144</v>
      </c>
      <c r="BE149" s="136">
        <f>IF(U149="základná",N149,0)</f>
        <v>0</v>
      </c>
      <c r="BF149" s="136">
        <f>IF(U149="znížená",N149,0)</f>
        <v>0</v>
      </c>
      <c r="BG149" s="136">
        <f>IF(U149="zákl. prenesená",N149,0)</f>
        <v>0</v>
      </c>
      <c r="BH149" s="136">
        <f>IF(U149="zníž. prenesená",N149,0)</f>
        <v>0</v>
      </c>
      <c r="BI149" s="136">
        <f>IF(U149="nulová",N149,0)</f>
        <v>0</v>
      </c>
      <c r="BJ149" s="20" t="s">
        <v>123</v>
      </c>
      <c r="BK149" s="136">
        <f>ROUND(L149*K149,2)</f>
        <v>0</v>
      </c>
      <c r="BL149" s="20" t="s">
        <v>149</v>
      </c>
      <c r="BM149" s="20" t="s">
        <v>233</v>
      </c>
    </row>
    <row r="150" s="1" customFormat="1" ht="25.5" customHeight="1">
      <c r="B150" s="44"/>
      <c r="C150" s="213" t="s">
        <v>234</v>
      </c>
      <c r="D150" s="213" t="s">
        <v>145</v>
      </c>
      <c r="E150" s="214" t="s">
        <v>235</v>
      </c>
      <c r="F150" s="215" t="s">
        <v>236</v>
      </c>
      <c r="G150" s="215"/>
      <c r="H150" s="215"/>
      <c r="I150" s="215"/>
      <c r="J150" s="216" t="s">
        <v>171</v>
      </c>
      <c r="K150" s="217">
        <v>80.625</v>
      </c>
      <c r="L150" s="218">
        <v>0</v>
      </c>
      <c r="M150" s="219"/>
      <c r="N150" s="220">
        <f>ROUND(L150*K150,2)</f>
        <v>0</v>
      </c>
      <c r="O150" s="220"/>
      <c r="P150" s="220"/>
      <c r="Q150" s="220"/>
      <c r="R150" s="46"/>
      <c r="T150" s="221" t="s">
        <v>22</v>
      </c>
      <c r="U150" s="54" t="s">
        <v>46</v>
      </c>
      <c r="V150" s="45"/>
      <c r="W150" s="222">
        <f>V150*K150</f>
        <v>0</v>
      </c>
      <c r="X150" s="222">
        <v>0</v>
      </c>
      <c r="Y150" s="222">
        <f>X150*K150</f>
        <v>0</v>
      </c>
      <c r="Z150" s="222">
        <v>0</v>
      </c>
      <c r="AA150" s="223">
        <f>Z150*K150</f>
        <v>0</v>
      </c>
      <c r="AR150" s="20" t="s">
        <v>149</v>
      </c>
      <c r="AT150" s="20" t="s">
        <v>145</v>
      </c>
      <c r="AU150" s="20" t="s">
        <v>123</v>
      </c>
      <c r="AY150" s="20" t="s">
        <v>144</v>
      </c>
      <c r="BE150" s="136">
        <f>IF(U150="základná",N150,0)</f>
        <v>0</v>
      </c>
      <c r="BF150" s="136">
        <f>IF(U150="znížená",N150,0)</f>
        <v>0</v>
      </c>
      <c r="BG150" s="136">
        <f>IF(U150="zákl. prenesená",N150,0)</f>
        <v>0</v>
      </c>
      <c r="BH150" s="136">
        <f>IF(U150="zníž. prenesená",N150,0)</f>
        <v>0</v>
      </c>
      <c r="BI150" s="136">
        <f>IF(U150="nulová",N150,0)</f>
        <v>0</v>
      </c>
      <c r="BJ150" s="20" t="s">
        <v>123</v>
      </c>
      <c r="BK150" s="136">
        <f>ROUND(L150*K150,2)</f>
        <v>0</v>
      </c>
      <c r="BL150" s="20" t="s">
        <v>149</v>
      </c>
      <c r="BM150" s="20" t="s">
        <v>237</v>
      </c>
    </row>
    <row r="151" s="1" customFormat="1" ht="25.5" customHeight="1">
      <c r="B151" s="44"/>
      <c r="C151" s="213" t="s">
        <v>238</v>
      </c>
      <c r="D151" s="213" t="s">
        <v>145</v>
      </c>
      <c r="E151" s="214" t="s">
        <v>239</v>
      </c>
      <c r="F151" s="215" t="s">
        <v>240</v>
      </c>
      <c r="G151" s="215"/>
      <c r="H151" s="215"/>
      <c r="I151" s="215"/>
      <c r="J151" s="216" t="s">
        <v>171</v>
      </c>
      <c r="K151" s="217">
        <v>161.25</v>
      </c>
      <c r="L151" s="218">
        <v>0</v>
      </c>
      <c r="M151" s="219"/>
      <c r="N151" s="220">
        <f>ROUND(L151*K151,2)</f>
        <v>0</v>
      </c>
      <c r="O151" s="220"/>
      <c r="P151" s="220"/>
      <c r="Q151" s="220"/>
      <c r="R151" s="46"/>
      <c r="T151" s="221" t="s">
        <v>22</v>
      </c>
      <c r="U151" s="54" t="s">
        <v>46</v>
      </c>
      <c r="V151" s="45"/>
      <c r="W151" s="222">
        <f>V151*K151</f>
        <v>0</v>
      </c>
      <c r="X151" s="222">
        <v>0</v>
      </c>
      <c r="Y151" s="222">
        <f>X151*K151</f>
        <v>0</v>
      </c>
      <c r="Z151" s="222">
        <v>0</v>
      </c>
      <c r="AA151" s="223">
        <f>Z151*K151</f>
        <v>0</v>
      </c>
      <c r="AR151" s="20" t="s">
        <v>149</v>
      </c>
      <c r="AT151" s="20" t="s">
        <v>145</v>
      </c>
      <c r="AU151" s="20" t="s">
        <v>123</v>
      </c>
      <c r="AY151" s="20" t="s">
        <v>144</v>
      </c>
      <c r="BE151" s="136">
        <f>IF(U151="základná",N151,0)</f>
        <v>0</v>
      </c>
      <c r="BF151" s="136">
        <f>IF(U151="znížená",N151,0)</f>
        <v>0</v>
      </c>
      <c r="BG151" s="136">
        <f>IF(U151="zákl. prenesená",N151,0)</f>
        <v>0</v>
      </c>
      <c r="BH151" s="136">
        <f>IF(U151="zníž. prenesená",N151,0)</f>
        <v>0</v>
      </c>
      <c r="BI151" s="136">
        <f>IF(U151="nulová",N151,0)</f>
        <v>0</v>
      </c>
      <c r="BJ151" s="20" t="s">
        <v>123</v>
      </c>
      <c r="BK151" s="136">
        <f>ROUND(L151*K151,2)</f>
        <v>0</v>
      </c>
      <c r="BL151" s="20" t="s">
        <v>149</v>
      </c>
      <c r="BM151" s="20" t="s">
        <v>241</v>
      </c>
    </row>
    <row r="152" s="1" customFormat="1" ht="25.5" customHeight="1">
      <c r="B152" s="44"/>
      <c r="C152" s="213" t="s">
        <v>242</v>
      </c>
      <c r="D152" s="213" t="s">
        <v>145</v>
      </c>
      <c r="E152" s="214" t="s">
        <v>243</v>
      </c>
      <c r="F152" s="215" t="s">
        <v>244</v>
      </c>
      <c r="G152" s="215"/>
      <c r="H152" s="215"/>
      <c r="I152" s="215"/>
      <c r="J152" s="216" t="s">
        <v>171</v>
      </c>
      <c r="K152" s="217">
        <v>80.625</v>
      </c>
      <c r="L152" s="218">
        <v>0</v>
      </c>
      <c r="M152" s="219"/>
      <c r="N152" s="220">
        <f>ROUND(L152*K152,2)</f>
        <v>0</v>
      </c>
      <c r="O152" s="220"/>
      <c r="P152" s="220"/>
      <c r="Q152" s="220"/>
      <c r="R152" s="46"/>
      <c r="T152" s="221" t="s">
        <v>22</v>
      </c>
      <c r="U152" s="54" t="s">
        <v>46</v>
      </c>
      <c r="V152" s="45"/>
      <c r="W152" s="222">
        <f>V152*K152</f>
        <v>0</v>
      </c>
      <c r="X152" s="222">
        <v>0</v>
      </c>
      <c r="Y152" s="222">
        <f>X152*K152</f>
        <v>0</v>
      </c>
      <c r="Z152" s="222">
        <v>0</v>
      </c>
      <c r="AA152" s="223">
        <f>Z152*K152</f>
        <v>0</v>
      </c>
      <c r="AR152" s="20" t="s">
        <v>149</v>
      </c>
      <c r="AT152" s="20" t="s">
        <v>145</v>
      </c>
      <c r="AU152" s="20" t="s">
        <v>123</v>
      </c>
      <c r="AY152" s="20" t="s">
        <v>144</v>
      </c>
      <c r="BE152" s="136">
        <f>IF(U152="základná",N152,0)</f>
        <v>0</v>
      </c>
      <c r="BF152" s="136">
        <f>IF(U152="znížená",N152,0)</f>
        <v>0</v>
      </c>
      <c r="BG152" s="136">
        <f>IF(U152="zákl. prenesená",N152,0)</f>
        <v>0</v>
      </c>
      <c r="BH152" s="136">
        <f>IF(U152="zníž. prenesená",N152,0)</f>
        <v>0</v>
      </c>
      <c r="BI152" s="136">
        <f>IF(U152="nulová",N152,0)</f>
        <v>0</v>
      </c>
      <c r="BJ152" s="20" t="s">
        <v>123</v>
      </c>
      <c r="BK152" s="136">
        <f>ROUND(L152*K152,2)</f>
        <v>0</v>
      </c>
      <c r="BL152" s="20" t="s">
        <v>149</v>
      </c>
      <c r="BM152" s="20" t="s">
        <v>245</v>
      </c>
    </row>
    <row r="153" s="9" customFormat="1" ht="29.88" customHeight="1">
      <c r="B153" s="199"/>
      <c r="C153" s="200"/>
      <c r="D153" s="210" t="s">
        <v>117</v>
      </c>
      <c r="E153" s="210"/>
      <c r="F153" s="210"/>
      <c r="G153" s="210"/>
      <c r="H153" s="210"/>
      <c r="I153" s="210"/>
      <c r="J153" s="210"/>
      <c r="K153" s="210"/>
      <c r="L153" s="210"/>
      <c r="M153" s="210"/>
      <c r="N153" s="232">
        <f>BK153</f>
        <v>0</v>
      </c>
      <c r="O153" s="233"/>
      <c r="P153" s="233"/>
      <c r="Q153" s="233"/>
      <c r="R153" s="203"/>
      <c r="T153" s="204"/>
      <c r="U153" s="200"/>
      <c r="V153" s="200"/>
      <c r="W153" s="205">
        <f>W154</f>
        <v>0</v>
      </c>
      <c r="X153" s="200"/>
      <c r="Y153" s="205">
        <f>Y154</f>
        <v>0</v>
      </c>
      <c r="Z153" s="200"/>
      <c r="AA153" s="206">
        <f>AA154</f>
        <v>0</v>
      </c>
      <c r="AR153" s="207" t="s">
        <v>87</v>
      </c>
      <c r="AT153" s="208" t="s">
        <v>78</v>
      </c>
      <c r="AU153" s="208" t="s">
        <v>87</v>
      </c>
      <c r="AY153" s="207" t="s">
        <v>144</v>
      </c>
      <c r="BK153" s="209">
        <f>BK154</f>
        <v>0</v>
      </c>
    </row>
    <row r="154" s="1" customFormat="1" ht="38.25" customHeight="1">
      <c r="B154" s="44"/>
      <c r="C154" s="213" t="s">
        <v>246</v>
      </c>
      <c r="D154" s="213" t="s">
        <v>145</v>
      </c>
      <c r="E154" s="214" t="s">
        <v>247</v>
      </c>
      <c r="F154" s="215" t="s">
        <v>248</v>
      </c>
      <c r="G154" s="215"/>
      <c r="H154" s="215"/>
      <c r="I154" s="215"/>
      <c r="J154" s="216" t="s">
        <v>171</v>
      </c>
      <c r="K154" s="217">
        <v>793.46600000000001</v>
      </c>
      <c r="L154" s="218">
        <v>0</v>
      </c>
      <c r="M154" s="219"/>
      <c r="N154" s="220">
        <f>ROUND(L154*K154,2)</f>
        <v>0</v>
      </c>
      <c r="O154" s="220"/>
      <c r="P154" s="220"/>
      <c r="Q154" s="220"/>
      <c r="R154" s="46"/>
      <c r="T154" s="221" t="s">
        <v>22</v>
      </c>
      <c r="U154" s="54" t="s">
        <v>46</v>
      </c>
      <c r="V154" s="45"/>
      <c r="W154" s="222">
        <f>V154*K154</f>
        <v>0</v>
      </c>
      <c r="X154" s="222">
        <v>0</v>
      </c>
      <c r="Y154" s="222">
        <f>X154*K154</f>
        <v>0</v>
      </c>
      <c r="Z154" s="222">
        <v>0</v>
      </c>
      <c r="AA154" s="223">
        <f>Z154*K154</f>
        <v>0</v>
      </c>
      <c r="AR154" s="20" t="s">
        <v>149</v>
      </c>
      <c r="AT154" s="20" t="s">
        <v>145</v>
      </c>
      <c r="AU154" s="20" t="s">
        <v>123</v>
      </c>
      <c r="AY154" s="20" t="s">
        <v>144</v>
      </c>
      <c r="BE154" s="136">
        <f>IF(U154="základná",N154,0)</f>
        <v>0</v>
      </c>
      <c r="BF154" s="136">
        <f>IF(U154="znížená",N154,0)</f>
        <v>0</v>
      </c>
      <c r="BG154" s="136">
        <f>IF(U154="zákl. prenesená",N154,0)</f>
        <v>0</v>
      </c>
      <c r="BH154" s="136">
        <f>IF(U154="zníž. prenesená",N154,0)</f>
        <v>0</v>
      </c>
      <c r="BI154" s="136">
        <f>IF(U154="nulová",N154,0)</f>
        <v>0</v>
      </c>
      <c r="BJ154" s="20" t="s">
        <v>123</v>
      </c>
      <c r="BK154" s="136">
        <f>ROUND(L154*K154,2)</f>
        <v>0</v>
      </c>
      <c r="BL154" s="20" t="s">
        <v>149</v>
      </c>
      <c r="BM154" s="20" t="s">
        <v>249</v>
      </c>
    </row>
    <row r="155" s="9" customFormat="1" ht="37.44" customHeight="1">
      <c r="B155" s="199"/>
      <c r="C155" s="200"/>
      <c r="D155" s="201" t="s">
        <v>118</v>
      </c>
      <c r="E155" s="201"/>
      <c r="F155" s="201"/>
      <c r="G155" s="201"/>
      <c r="H155" s="201"/>
      <c r="I155" s="201"/>
      <c r="J155" s="201"/>
      <c r="K155" s="201"/>
      <c r="L155" s="201"/>
      <c r="M155" s="201"/>
      <c r="N155" s="234">
        <f>BK155</f>
        <v>0</v>
      </c>
      <c r="O155" s="235"/>
      <c r="P155" s="235"/>
      <c r="Q155" s="235"/>
      <c r="R155" s="203"/>
      <c r="T155" s="204"/>
      <c r="U155" s="200"/>
      <c r="V155" s="200"/>
      <c r="W155" s="205">
        <f>W156</f>
        <v>0</v>
      </c>
      <c r="X155" s="200"/>
      <c r="Y155" s="205">
        <f>Y156</f>
        <v>0.11320540000000001</v>
      </c>
      <c r="Z155" s="200"/>
      <c r="AA155" s="206">
        <f>AA156</f>
        <v>0</v>
      </c>
      <c r="AR155" s="207" t="s">
        <v>123</v>
      </c>
      <c r="AT155" s="208" t="s">
        <v>78</v>
      </c>
      <c r="AU155" s="208" t="s">
        <v>79</v>
      </c>
      <c r="AY155" s="207" t="s">
        <v>144</v>
      </c>
      <c r="BK155" s="209">
        <f>BK156</f>
        <v>0</v>
      </c>
    </row>
    <row r="156" s="9" customFormat="1" ht="19.92" customHeight="1">
      <c r="B156" s="199"/>
      <c r="C156" s="200"/>
      <c r="D156" s="210" t="s">
        <v>119</v>
      </c>
      <c r="E156" s="210"/>
      <c r="F156" s="210"/>
      <c r="G156" s="210"/>
      <c r="H156" s="210"/>
      <c r="I156" s="210"/>
      <c r="J156" s="210"/>
      <c r="K156" s="210"/>
      <c r="L156" s="210"/>
      <c r="M156" s="210"/>
      <c r="N156" s="211">
        <f>BK156</f>
        <v>0</v>
      </c>
      <c r="O156" s="212"/>
      <c r="P156" s="212"/>
      <c r="Q156" s="212"/>
      <c r="R156" s="203"/>
      <c r="T156" s="204"/>
      <c r="U156" s="200"/>
      <c r="V156" s="200"/>
      <c r="W156" s="205">
        <f>W157</f>
        <v>0</v>
      </c>
      <c r="X156" s="200"/>
      <c r="Y156" s="205">
        <f>Y157</f>
        <v>0.11320540000000001</v>
      </c>
      <c r="Z156" s="200"/>
      <c r="AA156" s="206">
        <f>AA157</f>
        <v>0</v>
      </c>
      <c r="AR156" s="207" t="s">
        <v>123</v>
      </c>
      <c r="AT156" s="208" t="s">
        <v>78</v>
      </c>
      <c r="AU156" s="208" t="s">
        <v>87</v>
      </c>
      <c r="AY156" s="207" t="s">
        <v>144</v>
      </c>
      <c r="BK156" s="209">
        <f>BK157</f>
        <v>0</v>
      </c>
    </row>
    <row r="157" s="1" customFormat="1" ht="16.5" customHeight="1">
      <c r="B157" s="44"/>
      <c r="C157" s="213" t="s">
        <v>250</v>
      </c>
      <c r="D157" s="213" t="s">
        <v>145</v>
      </c>
      <c r="E157" s="214" t="s">
        <v>251</v>
      </c>
      <c r="F157" s="215" t="s">
        <v>252</v>
      </c>
      <c r="G157" s="215"/>
      <c r="H157" s="215"/>
      <c r="I157" s="215"/>
      <c r="J157" s="216" t="s">
        <v>153</v>
      </c>
      <c r="K157" s="217">
        <v>1029.1400000000001</v>
      </c>
      <c r="L157" s="218">
        <v>0</v>
      </c>
      <c r="M157" s="219"/>
      <c r="N157" s="220">
        <f>ROUND(L157*K157,2)</f>
        <v>0</v>
      </c>
      <c r="O157" s="220"/>
      <c r="P157" s="220"/>
      <c r="Q157" s="220"/>
      <c r="R157" s="46"/>
      <c r="T157" s="221" t="s">
        <v>22</v>
      </c>
      <c r="U157" s="54" t="s">
        <v>46</v>
      </c>
      <c r="V157" s="45"/>
      <c r="W157" s="222">
        <f>V157*K157</f>
        <v>0</v>
      </c>
      <c r="X157" s="222">
        <v>0.00011</v>
      </c>
      <c r="Y157" s="222">
        <f>X157*K157</f>
        <v>0.11320540000000001</v>
      </c>
      <c r="Z157" s="222">
        <v>0</v>
      </c>
      <c r="AA157" s="223">
        <f>Z157*K157</f>
        <v>0</v>
      </c>
      <c r="AR157" s="20" t="s">
        <v>210</v>
      </c>
      <c r="AT157" s="20" t="s">
        <v>145</v>
      </c>
      <c r="AU157" s="20" t="s">
        <v>123</v>
      </c>
      <c r="AY157" s="20" t="s">
        <v>144</v>
      </c>
      <c r="BE157" s="136">
        <f>IF(U157="základná",N157,0)</f>
        <v>0</v>
      </c>
      <c r="BF157" s="136">
        <f>IF(U157="znížená",N157,0)</f>
        <v>0</v>
      </c>
      <c r="BG157" s="136">
        <f>IF(U157="zákl. prenesená",N157,0)</f>
        <v>0</v>
      </c>
      <c r="BH157" s="136">
        <f>IF(U157="zníž. prenesená",N157,0)</f>
        <v>0</v>
      </c>
      <c r="BI157" s="136">
        <f>IF(U157="nulová",N157,0)</f>
        <v>0</v>
      </c>
      <c r="BJ157" s="20" t="s">
        <v>123</v>
      </c>
      <c r="BK157" s="136">
        <f>ROUND(L157*K157,2)</f>
        <v>0</v>
      </c>
      <c r="BL157" s="20" t="s">
        <v>210</v>
      </c>
      <c r="BM157" s="20" t="s">
        <v>253</v>
      </c>
    </row>
    <row r="158" s="1" customFormat="1" ht="49.92" customHeight="1">
      <c r="B158" s="44"/>
      <c r="C158" s="45"/>
      <c r="D158" s="201" t="s">
        <v>254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234">
        <f>BK158</f>
        <v>0</v>
      </c>
      <c r="O158" s="235"/>
      <c r="P158" s="235"/>
      <c r="Q158" s="235"/>
      <c r="R158" s="46"/>
      <c r="T158" s="187"/>
      <c r="U158" s="70"/>
      <c r="V158" s="70"/>
      <c r="W158" s="70"/>
      <c r="X158" s="70"/>
      <c r="Y158" s="70"/>
      <c r="Z158" s="70"/>
      <c r="AA158" s="72"/>
      <c r="AT158" s="20" t="s">
        <v>78</v>
      </c>
      <c r="AU158" s="20" t="s">
        <v>79</v>
      </c>
      <c r="AY158" s="20" t="s">
        <v>255</v>
      </c>
      <c r="BK158" s="136">
        <v>0</v>
      </c>
    </row>
    <row r="159" s="1" customFormat="1" ht="6.96" customHeight="1">
      <c r="B159" s="73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5"/>
    </row>
  </sheetData>
  <sheetProtection sheet="1" formatColumns="0" formatRows="0" objects="1" scenarios="1" spinCount="10" saltValue="9LID5YOxCBvNOwSWY9ISa6+5V5on5KIFjMKijDob3FG4tfdlNm65rq++L5LzmnVEJIVnI+urT4DhwK9PZTvqZQ==" hashValue="FiqLfc5JduTi7sgV23QXZnSpZAS4/9MMg3iKcBXqbpxYxI187m2XEvu5YoLPWqHYvqM4yU1rdeJqL5ZJSp1DQg==" algorithmName="SHA-512" password="CC35"/>
  <mergeCells count="158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4:I154"/>
    <mergeCell ref="L154:M154"/>
    <mergeCell ref="N154:Q154"/>
    <mergeCell ref="F157:I157"/>
    <mergeCell ref="L157:M157"/>
    <mergeCell ref="N157:Q157"/>
    <mergeCell ref="N123:Q123"/>
    <mergeCell ref="N124:Q124"/>
    <mergeCell ref="N125:Q125"/>
    <mergeCell ref="N134:Q134"/>
    <mergeCell ref="N138:Q138"/>
    <mergeCell ref="N146:Q146"/>
    <mergeCell ref="N153:Q153"/>
    <mergeCell ref="N155:Q155"/>
    <mergeCell ref="N156:Q156"/>
    <mergeCell ref="N158:Q158"/>
    <mergeCell ref="H1:K1"/>
    <mergeCell ref="S2:AC2"/>
  </mergeCell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" right="0.5833333" top="0.5" bottom="0.4666667" header="0" footer="0"/>
  <pageSetup paperSize="9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12345-PC\12345</dc:creator>
  <cp:lastModifiedBy>12345-PC\12345</cp:lastModifiedBy>
  <dcterms:created xsi:type="dcterms:W3CDTF">2019-10-29T07:18:30Z</dcterms:created>
  <dcterms:modified xsi:type="dcterms:W3CDTF">2019-10-29T07:18:31Z</dcterms:modified>
</cp:coreProperties>
</file>