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01 - Dažďové záhrady - 01..." sheetId="2" r:id="rId2"/>
    <sheet name="02 - Zelená strecha - 02 ..." sheetId="3" r:id="rId3"/>
    <sheet name="03 - Podzemná nádrž -  03..." sheetId="4" r:id="rId4"/>
    <sheet name="04 - Vertikálna zele -  0..." sheetId="5" r:id="rId5"/>
    <sheet name="05 - Areálová dažďov - 05..." sheetId="6" r:id="rId6"/>
  </sheets>
  <definedNames>
    <definedName name="_xlnm.Print_Area" localSheetId="0">'Rekapitulácia stavby'!$C$4:$AP$70,'Rekapitulácia stavby'!$C$76:$AP$100</definedName>
    <definedName name="_xlnm.Print_Titles" localSheetId="0">'Rekapitulácia stavby'!$85:$85</definedName>
    <definedName name="_xlnm.Print_Area" localSheetId="1">'01 - Dažďové záhrady - 01...'!$C$4:$Q$70,'01 - Dažďové záhrady - 01...'!$C$76:$Q$108,'01 - Dažďové záhrady - 01...'!$C$114:$Q$219</definedName>
    <definedName name="_xlnm.Print_Titles" localSheetId="1">'01 - Dažďové záhrady - 01...'!$124:$124</definedName>
    <definedName name="_xlnm.Print_Area" localSheetId="2">'02 - Zelená strecha - 02 ...'!$C$4:$Q$70,'02 - Zelená strecha - 02 ...'!$C$76:$Q$107,'02 - Zelená strecha - 02 ...'!$C$113:$Q$157</definedName>
    <definedName name="_xlnm.Print_Titles" localSheetId="2">'02 - Zelená strecha - 02 ...'!$123:$123</definedName>
    <definedName name="_xlnm.Print_Area" localSheetId="3">'03 - Podzemná nádrž -  03...'!$C$4:$Q$70,'03 - Podzemná nádrž -  03...'!$C$76:$Q$100,'03 - Podzemná nádrž -  03...'!$C$106:$Q$154</definedName>
    <definedName name="_xlnm.Print_Titles" localSheetId="3">'03 - Podzemná nádrž -  03...'!$116:$116</definedName>
    <definedName name="_xlnm.Print_Area" localSheetId="4">'04 - Vertikálna zele -  0...'!$C$4:$Q$70,'04 - Vertikálna zele -  0...'!$C$76:$Q$102,'04 - Vertikálna zele -  0...'!$C$108:$Q$140</definedName>
    <definedName name="_xlnm.Print_Titles" localSheetId="4">'04 - Vertikálna zele -  0...'!$118:$118</definedName>
    <definedName name="_xlnm.Print_Area" localSheetId="5">'05 - Areálová dažďov - 05...'!$C$4:$Q$70,'05 - Areálová dažďov - 05...'!$C$76:$Q$107,'05 - Areálová dažďov - 05...'!$C$113:$Q$166</definedName>
    <definedName name="_xlnm.Print_Titles" localSheetId="5">'05 - Areálová dažďov - 05...'!$123:$123</definedName>
  </definedNames>
  <calcPr/>
</workbook>
</file>

<file path=xl/calcChain.xml><?xml version="1.0" encoding="utf-8"?>
<calcChain xmlns="http://schemas.openxmlformats.org/spreadsheetml/2006/main">
  <c i="6" r="N125"/>
  <c i="1" r="AY92"/>
  <c r="AX92"/>
  <c i="6" r="BI166"/>
  <c r="BH166"/>
  <c r="BG166"/>
  <c r="BE166"/>
  <c r="BK166"/>
  <c r="N166"/>
  <c r="BF166"/>
  <c r="BI165"/>
  <c r="BH165"/>
  <c r="BG165"/>
  <c r="BE165"/>
  <c r="BK165"/>
  <c r="N165"/>
  <c r="BF165"/>
  <c r="BI164"/>
  <c r="BH164"/>
  <c r="BG164"/>
  <c r="BE164"/>
  <c r="BK164"/>
  <c r="N164"/>
  <c r="BF164"/>
  <c r="BI163"/>
  <c r="BH163"/>
  <c r="BG163"/>
  <c r="BE163"/>
  <c r="BK163"/>
  <c r="N163"/>
  <c r="BF163"/>
  <c r="BI162"/>
  <c r="BH162"/>
  <c r="BG162"/>
  <c r="BE162"/>
  <c r="BK162"/>
  <c r="BK161"/>
  <c r="N161"/>
  <c r="N162"/>
  <c r="BF162"/>
  <c r="N97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AA157"/>
  <c r="AA156"/>
  <c r="Y158"/>
  <c r="Y157"/>
  <c r="Y156"/>
  <c r="W158"/>
  <c r="W157"/>
  <c r="W156"/>
  <c r="BK158"/>
  <c r="BK157"/>
  <c r="N157"/>
  <c r="BK156"/>
  <c r="N156"/>
  <c r="N158"/>
  <c r="BF158"/>
  <c r="N96"/>
  <c r="N95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2"/>
  <c r="BH152"/>
  <c r="BG152"/>
  <c r="BE152"/>
  <c r="AA152"/>
  <c r="AA151"/>
  <c r="Y152"/>
  <c r="Y151"/>
  <c r="W152"/>
  <c r="W151"/>
  <c r="BK152"/>
  <c r="BK151"/>
  <c r="N151"/>
  <c r="N152"/>
  <c r="BF152"/>
  <c r="N94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AA138"/>
  <c r="Y139"/>
  <c r="Y138"/>
  <c r="W139"/>
  <c r="W138"/>
  <c r="BK139"/>
  <c r="BK138"/>
  <c r="N138"/>
  <c r="N139"/>
  <c r="BF139"/>
  <c r="N93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AA129"/>
  <c r="Y130"/>
  <c r="Y129"/>
  <c r="W130"/>
  <c r="W129"/>
  <c r="BK130"/>
  <c r="BK129"/>
  <c r="N129"/>
  <c r="N130"/>
  <c r="BF130"/>
  <c r="N92"/>
  <c r="BI128"/>
  <c r="BH128"/>
  <c r="BG128"/>
  <c r="BE128"/>
  <c r="AA128"/>
  <c r="AA127"/>
  <c r="AA126"/>
  <c r="AA124"/>
  <c r="Y128"/>
  <c r="Y127"/>
  <c r="Y126"/>
  <c r="Y124"/>
  <c r="W128"/>
  <c r="W127"/>
  <c r="W126"/>
  <c r="W124"/>
  <c i="1" r="AU92"/>
  <c i="6" r="BK128"/>
  <c r="BK127"/>
  <c r="N127"/>
  <c r="BK126"/>
  <c r="N126"/>
  <c r="BK124"/>
  <c r="N124"/>
  <c r="N88"/>
  <c r="N128"/>
  <c r="BF128"/>
  <c r="N91"/>
  <c r="N90"/>
  <c r="N89"/>
  <c r="F118"/>
  <c r="F116"/>
  <c r="BI105"/>
  <c r="BH105"/>
  <c r="BG105"/>
  <c r="BE105"/>
  <c r="N105"/>
  <c r="BF105"/>
  <c r="BI104"/>
  <c r="BH104"/>
  <c r="BG104"/>
  <c r="BE104"/>
  <c r="N104"/>
  <c r="BF104"/>
  <c r="BI103"/>
  <c r="BH103"/>
  <c r="BG103"/>
  <c r="BE103"/>
  <c r="N103"/>
  <c r="BF103"/>
  <c r="BI102"/>
  <c r="BH102"/>
  <c r="BG102"/>
  <c r="BE102"/>
  <c r="N102"/>
  <c r="BF102"/>
  <c r="BI101"/>
  <c r="BH101"/>
  <c r="BG101"/>
  <c r="BE101"/>
  <c r="N101"/>
  <c r="BF101"/>
  <c r="BI100"/>
  <c r="H36"/>
  <c i="1" r="BD92"/>
  <c i="6" r="BH100"/>
  <c r="H35"/>
  <c i="1" r="BC92"/>
  <c i="6" r="BG100"/>
  <c r="H34"/>
  <c i="1" r="BB92"/>
  <c i="6" r="BE100"/>
  <c r="M32"/>
  <c i="1" r="AV92"/>
  <c i="6" r="H32"/>
  <c i="1" r="AZ92"/>
  <c i="6" r="N100"/>
  <c r="N99"/>
  <c r="L107"/>
  <c r="BF100"/>
  <c r="M33"/>
  <c i="1" r="AW92"/>
  <c i="6" r="H33"/>
  <c i="1" r="BA92"/>
  <c i="6" r="M28"/>
  <c i="1" r="AS92"/>
  <c i="6" r="M27"/>
  <c r="F81"/>
  <c r="F79"/>
  <c r="M30"/>
  <c i="1" r="AG92"/>
  <c i="6" r="L38"/>
  <c r="O21"/>
  <c r="E21"/>
  <c r="M121"/>
  <c r="M84"/>
  <c r="O20"/>
  <c r="O18"/>
  <c r="E18"/>
  <c r="M120"/>
  <c r="M83"/>
  <c r="O17"/>
  <c r="O15"/>
  <c r="E15"/>
  <c r="F121"/>
  <c r="F84"/>
  <c r="O14"/>
  <c r="O12"/>
  <c r="E12"/>
  <c r="F120"/>
  <c r="F83"/>
  <c r="O11"/>
  <c r="O9"/>
  <c r="M118"/>
  <c r="M81"/>
  <c r="F6"/>
  <c r="F115"/>
  <c r="F78"/>
  <c i="1" r="AY91"/>
  <c r="AX91"/>
  <c i="5" r="BI140"/>
  <c r="BH140"/>
  <c r="BG140"/>
  <c r="BE140"/>
  <c r="BK140"/>
  <c r="N140"/>
  <c r="BF140"/>
  <c r="BI139"/>
  <c r="BH139"/>
  <c r="BG139"/>
  <c r="BE139"/>
  <c r="BK139"/>
  <c r="N139"/>
  <c r="BF139"/>
  <c r="BI138"/>
  <c r="BH138"/>
  <c r="BG138"/>
  <c r="BE138"/>
  <c r="BK138"/>
  <c r="N138"/>
  <c r="BF138"/>
  <c r="BI137"/>
  <c r="BH137"/>
  <c r="BG137"/>
  <c r="BE137"/>
  <c r="BK137"/>
  <c r="N137"/>
  <c r="BF137"/>
  <c r="BI136"/>
  <c r="BH136"/>
  <c r="BG136"/>
  <c r="BE136"/>
  <c r="BK136"/>
  <c r="BK135"/>
  <c r="N135"/>
  <c r="N136"/>
  <c r="BF136"/>
  <c r="N92"/>
  <c r="BI134"/>
  <c r="BH134"/>
  <c r="BG134"/>
  <c r="BE134"/>
  <c r="AA134"/>
  <c r="Y134"/>
  <c r="W134"/>
  <c r="BK134"/>
  <c r="N134"/>
  <c r="BF134"/>
  <c r="BI133"/>
  <c r="BH133"/>
  <c r="BG133"/>
  <c r="BE133"/>
  <c r="AA133"/>
  <c r="AA132"/>
  <c r="AA131"/>
  <c r="Y133"/>
  <c r="Y132"/>
  <c r="Y131"/>
  <c r="W133"/>
  <c r="W132"/>
  <c r="W131"/>
  <c r="BK133"/>
  <c r="BK132"/>
  <c r="N132"/>
  <c r="BK131"/>
  <c r="N131"/>
  <c r="N133"/>
  <c r="BF133"/>
  <c r="N91"/>
  <c r="N90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/>
  <c r="BI127"/>
  <c r="BH127"/>
  <c r="BG127"/>
  <c r="BE127"/>
  <c r="AA127"/>
  <c r="Y127"/>
  <c r="W127"/>
  <c r="BK127"/>
  <c r="N127"/>
  <c r="BF127"/>
  <c r="BI126"/>
  <c r="BH126"/>
  <c r="BG126"/>
  <c r="BE126"/>
  <c r="AA126"/>
  <c r="Y126"/>
  <c r="W126"/>
  <c r="BK126"/>
  <c r="N126"/>
  <c r="BF126"/>
  <c r="BI125"/>
  <c r="BH125"/>
  <c r="BG125"/>
  <c r="BE125"/>
  <c r="AA125"/>
  <c r="Y125"/>
  <c r="W125"/>
  <c r="BK125"/>
  <c r="N125"/>
  <c r="BF125"/>
  <c r="BI124"/>
  <c r="BH124"/>
  <c r="BG124"/>
  <c r="BE124"/>
  <c r="AA124"/>
  <c r="Y124"/>
  <c r="W124"/>
  <c r="BK124"/>
  <c r="N124"/>
  <c r="BF124"/>
  <c r="BI123"/>
  <c r="BH123"/>
  <c r="BG123"/>
  <c r="BE123"/>
  <c r="AA123"/>
  <c r="Y123"/>
  <c r="W123"/>
  <c r="BK123"/>
  <c r="N123"/>
  <c r="BF123"/>
  <c r="BI122"/>
  <c r="BH122"/>
  <c r="BG122"/>
  <c r="BE122"/>
  <c r="AA122"/>
  <c r="Y122"/>
  <c r="W122"/>
  <c r="BK122"/>
  <c r="N122"/>
  <c r="BF122"/>
  <c r="BI121"/>
  <c r="BH121"/>
  <c r="BG121"/>
  <c r="BE121"/>
  <c r="AA121"/>
  <c r="AA120"/>
  <c r="AA119"/>
  <c r="Y121"/>
  <c r="Y120"/>
  <c r="Y119"/>
  <c r="W121"/>
  <c r="W120"/>
  <c r="W119"/>
  <c i="1" r="AU91"/>
  <c i="5" r="BK121"/>
  <c r="BK120"/>
  <c r="N120"/>
  <c r="BK119"/>
  <c r="N119"/>
  <c r="N88"/>
  <c r="N121"/>
  <c r="BF121"/>
  <c r="N89"/>
  <c r="F113"/>
  <c r="F111"/>
  <c r="BI100"/>
  <c r="BH100"/>
  <c r="BG100"/>
  <c r="BE100"/>
  <c r="N100"/>
  <c r="BF10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H36"/>
  <c i="1" r="BD91"/>
  <c i="5" r="BH95"/>
  <c r="H35"/>
  <c i="1" r="BC91"/>
  <c i="5" r="BG95"/>
  <c r="H34"/>
  <c i="1" r="BB91"/>
  <c i="5" r="BE95"/>
  <c r="M32"/>
  <c i="1" r="AV91"/>
  <c i="5" r="H32"/>
  <c i="1" r="AZ91"/>
  <c i="5" r="N95"/>
  <c r="N94"/>
  <c r="L102"/>
  <c r="BF95"/>
  <c r="M33"/>
  <c i="1" r="AW91"/>
  <c i="5" r="H33"/>
  <c i="1" r="BA91"/>
  <c i="5" r="M28"/>
  <c i="1" r="AS91"/>
  <c i="5" r="M27"/>
  <c r="F81"/>
  <c r="F79"/>
  <c r="M30"/>
  <c i="1" r="AG91"/>
  <c i="5" r="L38"/>
  <c r="O21"/>
  <c r="E21"/>
  <c r="M116"/>
  <c r="M84"/>
  <c r="O20"/>
  <c r="O18"/>
  <c r="E18"/>
  <c r="M115"/>
  <c r="M83"/>
  <c r="O17"/>
  <c r="O15"/>
  <c r="E15"/>
  <c r="F116"/>
  <c r="F84"/>
  <c r="O14"/>
  <c r="O12"/>
  <c r="E12"/>
  <c r="F115"/>
  <c r="F83"/>
  <c r="O11"/>
  <c r="O9"/>
  <c r="M113"/>
  <c r="M81"/>
  <c r="F6"/>
  <c r="F110"/>
  <c r="F78"/>
  <c i="1" r="AY90"/>
  <c r="AX90"/>
  <c i="4" r="BI154"/>
  <c r="BH154"/>
  <c r="BG154"/>
  <c r="BE154"/>
  <c r="BK154"/>
  <c r="N154"/>
  <c r="BF154"/>
  <c r="BI153"/>
  <c r="BH153"/>
  <c r="BG153"/>
  <c r="BE153"/>
  <c r="BK153"/>
  <c r="N153"/>
  <c r="BF153"/>
  <c r="BI152"/>
  <c r="BH152"/>
  <c r="BG152"/>
  <c r="BE152"/>
  <c r="BK152"/>
  <c r="N152"/>
  <c r="BF152"/>
  <c r="BI151"/>
  <c r="BH151"/>
  <c r="BG151"/>
  <c r="BE151"/>
  <c r="BK151"/>
  <c r="N151"/>
  <c r="BF151"/>
  <c r="BI150"/>
  <c r="BH150"/>
  <c r="BG150"/>
  <c r="BE150"/>
  <c r="BK150"/>
  <c r="BK149"/>
  <c r="N149"/>
  <c r="N150"/>
  <c r="BF150"/>
  <c r="N90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/>
  <c r="BI127"/>
  <c r="BH127"/>
  <c r="BG127"/>
  <c r="BE127"/>
  <c r="AA127"/>
  <c r="Y127"/>
  <c r="W127"/>
  <c r="BK127"/>
  <c r="N127"/>
  <c r="BF127"/>
  <c r="BI126"/>
  <c r="BH126"/>
  <c r="BG126"/>
  <c r="BE126"/>
  <c r="AA126"/>
  <c r="Y126"/>
  <c r="W126"/>
  <c r="BK126"/>
  <c r="N126"/>
  <c r="BF126"/>
  <c r="BI125"/>
  <c r="BH125"/>
  <c r="BG125"/>
  <c r="BE125"/>
  <c r="AA125"/>
  <c r="Y125"/>
  <c r="W125"/>
  <c r="BK125"/>
  <c r="N125"/>
  <c r="BF125"/>
  <c r="BI124"/>
  <c r="BH124"/>
  <c r="BG124"/>
  <c r="BE124"/>
  <c r="AA124"/>
  <c r="Y124"/>
  <c r="W124"/>
  <c r="BK124"/>
  <c r="N124"/>
  <c r="BF124"/>
  <c r="BI123"/>
  <c r="BH123"/>
  <c r="BG123"/>
  <c r="BE123"/>
  <c r="AA123"/>
  <c r="Y123"/>
  <c r="W123"/>
  <c r="BK123"/>
  <c r="N123"/>
  <c r="BF123"/>
  <c r="BI122"/>
  <c r="BH122"/>
  <c r="BG122"/>
  <c r="BE122"/>
  <c r="AA122"/>
  <c r="Y122"/>
  <c r="W122"/>
  <c r="BK122"/>
  <c r="N122"/>
  <c r="BF122"/>
  <c r="BI121"/>
  <c r="BH121"/>
  <c r="BG121"/>
  <c r="BE121"/>
  <c r="AA121"/>
  <c r="Y121"/>
  <c r="W121"/>
  <c r="BK121"/>
  <c r="N121"/>
  <c r="BF121"/>
  <c r="BI120"/>
  <c r="BH120"/>
  <c r="BG120"/>
  <c r="BE120"/>
  <c r="AA120"/>
  <c r="Y120"/>
  <c r="W120"/>
  <c r="BK120"/>
  <c r="N120"/>
  <c r="BF120"/>
  <c r="BI119"/>
  <c r="BH119"/>
  <c r="BG119"/>
  <c r="BE119"/>
  <c r="AA119"/>
  <c r="AA118"/>
  <c r="AA117"/>
  <c r="Y119"/>
  <c r="Y118"/>
  <c r="Y117"/>
  <c r="W119"/>
  <c r="W118"/>
  <c r="W117"/>
  <c i="1" r="AU90"/>
  <c i="4" r="BK119"/>
  <c r="BK118"/>
  <c r="N118"/>
  <c r="BK117"/>
  <c r="N117"/>
  <c r="N88"/>
  <c r="N119"/>
  <c r="BF119"/>
  <c r="N89"/>
  <c r="F111"/>
  <c r="F10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BH95"/>
  <c r="BG95"/>
  <c r="BE95"/>
  <c r="N95"/>
  <c r="BF95"/>
  <c r="BI94"/>
  <c r="BH94"/>
  <c r="BG94"/>
  <c r="BE94"/>
  <c r="N94"/>
  <c r="BF94"/>
  <c r="BI93"/>
  <c r="H36"/>
  <c i="1" r="BD90"/>
  <c i="4" r="BH93"/>
  <c r="H35"/>
  <c i="1" r="BC90"/>
  <c i="4" r="BG93"/>
  <c r="H34"/>
  <c i="1" r="BB90"/>
  <c i="4" r="BE93"/>
  <c r="M32"/>
  <c i="1" r="AV90"/>
  <c i="4" r="H32"/>
  <c i="1" r="AZ90"/>
  <c i="4" r="N93"/>
  <c r="N92"/>
  <c r="L100"/>
  <c r="BF93"/>
  <c r="M33"/>
  <c i="1" r="AW90"/>
  <c i="4" r="H33"/>
  <c i="1" r="BA90"/>
  <c i="4" r="M28"/>
  <c i="1" r="AS90"/>
  <c i="4" r="M27"/>
  <c r="F81"/>
  <c r="F79"/>
  <c r="M30"/>
  <c i="1" r="AG90"/>
  <c i="4" r="L38"/>
  <c r="O21"/>
  <c r="E21"/>
  <c r="M114"/>
  <c r="M84"/>
  <c r="O20"/>
  <c r="O18"/>
  <c r="E18"/>
  <c r="M113"/>
  <c r="M83"/>
  <c r="O17"/>
  <c r="O15"/>
  <c r="E15"/>
  <c r="F114"/>
  <c r="F84"/>
  <c r="O14"/>
  <c r="O12"/>
  <c r="E12"/>
  <c r="F113"/>
  <c r="F83"/>
  <c r="O11"/>
  <c r="O9"/>
  <c r="M111"/>
  <c r="M81"/>
  <c r="F6"/>
  <c r="F108"/>
  <c r="F78"/>
  <c i="3" r="N131"/>
  <c r="N125"/>
  <c i="1" r="AY89"/>
  <c r="AX89"/>
  <c i="3" r="BI157"/>
  <c r="BH157"/>
  <c r="BG157"/>
  <c r="BE157"/>
  <c r="BK157"/>
  <c r="N157"/>
  <c r="BF157"/>
  <c r="BI156"/>
  <c r="BH156"/>
  <c r="BG156"/>
  <c r="BE156"/>
  <c r="BK156"/>
  <c r="N156"/>
  <c r="BF156"/>
  <c r="BI155"/>
  <c r="BH155"/>
  <c r="BG155"/>
  <c r="BE155"/>
  <c r="BK155"/>
  <c r="N155"/>
  <c r="BF155"/>
  <c r="BI154"/>
  <c r="BH154"/>
  <c r="BG154"/>
  <c r="BE154"/>
  <c r="BK154"/>
  <c r="N154"/>
  <c r="BF154"/>
  <c r="BI153"/>
  <c r="BH153"/>
  <c r="BG153"/>
  <c r="BE153"/>
  <c r="BK153"/>
  <c r="BK152"/>
  <c r="N152"/>
  <c r="N153"/>
  <c r="BF153"/>
  <c r="N97"/>
  <c r="BI151"/>
  <c r="BH151"/>
  <c r="BG151"/>
  <c r="BE151"/>
  <c r="AA151"/>
  <c r="AA150"/>
  <c r="Y151"/>
  <c r="Y150"/>
  <c r="W151"/>
  <c r="W150"/>
  <c r="BK151"/>
  <c r="BK150"/>
  <c r="N150"/>
  <c r="N151"/>
  <c r="BF151"/>
  <c r="N96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AA136"/>
  <c r="AA135"/>
  <c r="Y137"/>
  <c r="Y136"/>
  <c r="Y135"/>
  <c r="W137"/>
  <c r="W136"/>
  <c r="W135"/>
  <c r="BK137"/>
  <c r="BK136"/>
  <c r="N136"/>
  <c r="BK135"/>
  <c r="N135"/>
  <c r="N137"/>
  <c r="BF137"/>
  <c r="N95"/>
  <c r="N94"/>
  <c r="BI134"/>
  <c r="BH134"/>
  <c r="BG134"/>
  <c r="BE134"/>
  <c r="AA134"/>
  <c r="Y134"/>
  <c r="W134"/>
  <c r="BK134"/>
  <c r="N134"/>
  <c r="BF134"/>
  <c r="BI133"/>
  <c r="BH133"/>
  <c r="BG133"/>
  <c r="BE133"/>
  <c r="AA133"/>
  <c r="AA132"/>
  <c r="Y133"/>
  <c r="Y132"/>
  <c r="W133"/>
  <c r="W132"/>
  <c r="BK133"/>
  <c r="BK132"/>
  <c r="N132"/>
  <c r="N133"/>
  <c r="BF133"/>
  <c r="N93"/>
  <c r="N92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AA127"/>
  <c r="AA126"/>
  <c r="AA124"/>
  <c r="Y128"/>
  <c r="Y127"/>
  <c r="Y126"/>
  <c r="Y124"/>
  <c r="W128"/>
  <c r="W127"/>
  <c r="W126"/>
  <c r="W124"/>
  <c i="1" r="AU89"/>
  <c i="3" r="BK128"/>
  <c r="BK127"/>
  <c r="N127"/>
  <c r="BK126"/>
  <c r="N126"/>
  <c r="BK124"/>
  <c r="N124"/>
  <c r="N88"/>
  <c r="N128"/>
  <c r="BF128"/>
  <c r="N91"/>
  <c r="N90"/>
  <c r="N89"/>
  <c r="F118"/>
  <c r="F116"/>
  <c r="BI105"/>
  <c r="BH105"/>
  <c r="BG105"/>
  <c r="BE105"/>
  <c r="N105"/>
  <c r="BF105"/>
  <c r="BI104"/>
  <c r="BH104"/>
  <c r="BG104"/>
  <c r="BE104"/>
  <c r="N104"/>
  <c r="BF104"/>
  <c r="BI103"/>
  <c r="BH103"/>
  <c r="BG103"/>
  <c r="BE103"/>
  <c r="N103"/>
  <c r="BF103"/>
  <c r="BI102"/>
  <c r="BH102"/>
  <c r="BG102"/>
  <c r="BE102"/>
  <c r="N102"/>
  <c r="BF102"/>
  <c r="BI101"/>
  <c r="BH101"/>
  <c r="BG101"/>
  <c r="BE101"/>
  <c r="N101"/>
  <c r="BF101"/>
  <c r="BI100"/>
  <c r="H36"/>
  <c i="1" r="BD89"/>
  <c i="3" r="BH100"/>
  <c r="H35"/>
  <c i="1" r="BC89"/>
  <c i="3" r="BG100"/>
  <c r="H34"/>
  <c i="1" r="BB89"/>
  <c i="3" r="BE100"/>
  <c r="M32"/>
  <c i="1" r="AV89"/>
  <c i="3" r="H32"/>
  <c i="1" r="AZ89"/>
  <c i="3" r="N100"/>
  <c r="N99"/>
  <c r="L107"/>
  <c r="BF100"/>
  <c r="M33"/>
  <c i="1" r="AW89"/>
  <c i="3" r="H33"/>
  <c i="1" r="BA89"/>
  <c i="3" r="M28"/>
  <c i="1" r="AS89"/>
  <c i="3" r="M27"/>
  <c r="F81"/>
  <c r="F79"/>
  <c r="M30"/>
  <c i="1" r="AG89"/>
  <c i="3" r="L38"/>
  <c r="O21"/>
  <c r="E21"/>
  <c r="M121"/>
  <c r="M84"/>
  <c r="O20"/>
  <c r="O18"/>
  <c r="E18"/>
  <c r="M120"/>
  <c r="M83"/>
  <c r="O17"/>
  <c r="O15"/>
  <c r="E15"/>
  <c r="F121"/>
  <c r="F84"/>
  <c r="O14"/>
  <c r="O12"/>
  <c r="E12"/>
  <c r="F120"/>
  <c r="F83"/>
  <c r="O11"/>
  <c r="O9"/>
  <c r="M118"/>
  <c r="M81"/>
  <c r="F6"/>
  <c r="F115"/>
  <c r="F78"/>
  <c i="2" r="N213"/>
  <c r="N133"/>
  <c r="N132"/>
  <c r="N126"/>
  <c i="1" r="AY88"/>
  <c r="AX88"/>
  <c i="2" r="BI219"/>
  <c r="BH219"/>
  <c r="BG219"/>
  <c r="BE219"/>
  <c r="BK219"/>
  <c r="N219"/>
  <c r="BF219"/>
  <c r="BI218"/>
  <c r="BH218"/>
  <c r="BG218"/>
  <c r="BE218"/>
  <c r="BK218"/>
  <c r="N218"/>
  <c r="BF218"/>
  <c r="BI217"/>
  <c r="BH217"/>
  <c r="BG217"/>
  <c r="BE217"/>
  <c r="BK217"/>
  <c r="N217"/>
  <c r="BF217"/>
  <c r="BI216"/>
  <c r="BH216"/>
  <c r="BG216"/>
  <c r="BE216"/>
  <c r="BK216"/>
  <c r="N216"/>
  <c r="BF216"/>
  <c r="BI215"/>
  <c r="BH215"/>
  <c r="BG215"/>
  <c r="BE215"/>
  <c r="BK215"/>
  <c r="BK214"/>
  <c r="N214"/>
  <c r="N215"/>
  <c r="BF215"/>
  <c r="N98"/>
  <c r="N97"/>
  <c r="BI212"/>
  <c r="BH212"/>
  <c r="BG212"/>
  <c r="BE212"/>
  <c r="AA212"/>
  <c r="Y212"/>
  <c r="W212"/>
  <c r="BK212"/>
  <c r="N212"/>
  <c r="BF212"/>
  <c r="BI211"/>
  <c r="BH211"/>
  <c r="BG211"/>
  <c r="BE211"/>
  <c r="AA211"/>
  <c r="Y211"/>
  <c r="W211"/>
  <c r="BK211"/>
  <c r="N211"/>
  <c r="BF211"/>
  <c r="BI210"/>
  <c r="BH210"/>
  <c r="BG210"/>
  <c r="BE210"/>
  <c r="AA210"/>
  <c r="Y210"/>
  <c r="W210"/>
  <c r="BK210"/>
  <c r="N210"/>
  <c r="BF210"/>
  <c r="BI209"/>
  <c r="BH209"/>
  <c r="BG209"/>
  <c r="BE209"/>
  <c r="AA209"/>
  <c r="Y209"/>
  <c r="W209"/>
  <c r="BK209"/>
  <c r="N209"/>
  <c r="BF209"/>
  <c r="BI208"/>
  <c r="BH208"/>
  <c r="BG208"/>
  <c r="BE208"/>
  <c r="AA208"/>
  <c r="Y208"/>
  <c r="W208"/>
  <c r="BK208"/>
  <c r="N208"/>
  <c r="BF208"/>
  <c r="BI207"/>
  <c r="BH207"/>
  <c r="BG207"/>
  <c r="BE207"/>
  <c r="AA207"/>
  <c r="Y207"/>
  <c r="W207"/>
  <c r="BK207"/>
  <c r="N207"/>
  <c r="BF207"/>
  <c r="BI206"/>
  <c r="BH206"/>
  <c r="BG206"/>
  <c r="BE206"/>
  <c r="AA206"/>
  <c r="Y206"/>
  <c r="W206"/>
  <c r="BK206"/>
  <c r="N206"/>
  <c r="BF206"/>
  <c r="BI205"/>
  <c r="BH205"/>
  <c r="BG205"/>
  <c r="BE205"/>
  <c r="AA205"/>
  <c r="Y205"/>
  <c r="W205"/>
  <c r="BK205"/>
  <c r="N205"/>
  <c r="BF205"/>
  <c r="BI204"/>
  <c r="BH204"/>
  <c r="BG204"/>
  <c r="BE204"/>
  <c r="AA204"/>
  <c r="Y204"/>
  <c r="W204"/>
  <c r="BK204"/>
  <c r="N204"/>
  <c r="BF204"/>
  <c r="BI203"/>
  <c r="BH203"/>
  <c r="BG203"/>
  <c r="BE203"/>
  <c r="AA203"/>
  <c r="Y203"/>
  <c r="W203"/>
  <c r="BK203"/>
  <c r="N203"/>
  <c r="BF203"/>
  <c r="BI202"/>
  <c r="BH202"/>
  <c r="BG202"/>
  <c r="BE202"/>
  <c r="AA202"/>
  <c r="Y202"/>
  <c r="W202"/>
  <c r="BK202"/>
  <c r="N202"/>
  <c r="BF202"/>
  <c r="BI201"/>
  <c r="BH201"/>
  <c r="BG201"/>
  <c r="BE201"/>
  <c r="AA201"/>
  <c r="Y201"/>
  <c r="W201"/>
  <c r="BK201"/>
  <c r="N201"/>
  <c r="BF201"/>
  <c r="BI200"/>
  <c r="BH200"/>
  <c r="BG200"/>
  <c r="BE200"/>
  <c r="AA200"/>
  <c r="Y200"/>
  <c r="W200"/>
  <c r="BK200"/>
  <c r="N200"/>
  <c r="BF200"/>
  <c r="BI199"/>
  <c r="BH199"/>
  <c r="BG199"/>
  <c r="BE199"/>
  <c r="AA199"/>
  <c r="Y199"/>
  <c r="W199"/>
  <c r="BK199"/>
  <c r="N199"/>
  <c r="BF199"/>
  <c r="BI198"/>
  <c r="BH198"/>
  <c r="BG198"/>
  <c r="BE198"/>
  <c r="AA198"/>
  <c r="Y198"/>
  <c r="W198"/>
  <c r="BK198"/>
  <c r="N198"/>
  <c r="BF198"/>
  <c r="BI197"/>
  <c r="BH197"/>
  <c r="BG197"/>
  <c r="BE197"/>
  <c r="AA197"/>
  <c r="Y197"/>
  <c r="W197"/>
  <c r="BK197"/>
  <c r="N197"/>
  <c r="BF197"/>
  <c r="BI196"/>
  <c r="BH196"/>
  <c r="BG196"/>
  <c r="BE196"/>
  <c r="AA196"/>
  <c r="Y196"/>
  <c r="W196"/>
  <c r="BK196"/>
  <c r="N196"/>
  <c r="BF196"/>
  <c r="BI195"/>
  <c r="BH195"/>
  <c r="BG195"/>
  <c r="BE195"/>
  <c r="AA195"/>
  <c r="Y195"/>
  <c r="W195"/>
  <c r="BK195"/>
  <c r="N195"/>
  <c r="BF195"/>
  <c r="BI194"/>
  <c r="BH194"/>
  <c r="BG194"/>
  <c r="BE194"/>
  <c r="AA194"/>
  <c r="Y194"/>
  <c r="W194"/>
  <c r="BK194"/>
  <c r="N194"/>
  <c r="BF194"/>
  <c r="BI193"/>
  <c r="BH193"/>
  <c r="BG193"/>
  <c r="BE193"/>
  <c r="AA193"/>
  <c r="Y193"/>
  <c r="W193"/>
  <c r="BK193"/>
  <c r="N193"/>
  <c r="BF193"/>
  <c r="BI192"/>
  <c r="BH192"/>
  <c r="BG192"/>
  <c r="BE192"/>
  <c r="AA192"/>
  <c r="Y192"/>
  <c r="W192"/>
  <c r="BK192"/>
  <c r="N192"/>
  <c r="BF192"/>
  <c r="BI191"/>
  <c r="BH191"/>
  <c r="BG191"/>
  <c r="BE191"/>
  <c r="AA191"/>
  <c r="Y191"/>
  <c r="W191"/>
  <c r="BK191"/>
  <c r="N191"/>
  <c r="BF191"/>
  <c r="BI190"/>
  <c r="BH190"/>
  <c r="BG190"/>
  <c r="BE190"/>
  <c r="AA190"/>
  <c r="Y190"/>
  <c r="W190"/>
  <c r="BK190"/>
  <c r="N190"/>
  <c r="BF190"/>
  <c r="BI189"/>
  <c r="BH189"/>
  <c r="BG189"/>
  <c r="BE189"/>
  <c r="AA189"/>
  <c r="Y189"/>
  <c r="W189"/>
  <c r="BK189"/>
  <c r="N189"/>
  <c r="BF189"/>
  <c r="BI188"/>
  <c r="BH188"/>
  <c r="BG188"/>
  <c r="BE188"/>
  <c r="AA188"/>
  <c r="Y188"/>
  <c r="W188"/>
  <c r="BK188"/>
  <c r="N188"/>
  <c r="BF188"/>
  <c r="BI187"/>
  <c r="BH187"/>
  <c r="BG187"/>
  <c r="BE187"/>
  <c r="AA187"/>
  <c r="Y187"/>
  <c r="W187"/>
  <c r="BK187"/>
  <c r="N187"/>
  <c r="BF187"/>
  <c r="BI186"/>
  <c r="BH186"/>
  <c r="BG186"/>
  <c r="BE186"/>
  <c r="AA186"/>
  <c r="Y186"/>
  <c r="W186"/>
  <c r="BK186"/>
  <c r="N186"/>
  <c r="BF186"/>
  <c r="BI185"/>
  <c r="BH185"/>
  <c r="BG185"/>
  <c r="BE185"/>
  <c r="AA185"/>
  <c r="Y185"/>
  <c r="W185"/>
  <c r="BK185"/>
  <c r="N185"/>
  <c r="BF185"/>
  <c r="BI184"/>
  <c r="BH184"/>
  <c r="BG184"/>
  <c r="BE184"/>
  <c r="AA184"/>
  <c r="Y184"/>
  <c r="W184"/>
  <c r="BK184"/>
  <c r="N184"/>
  <c r="BF184"/>
  <c r="BI183"/>
  <c r="BH183"/>
  <c r="BG183"/>
  <c r="BE183"/>
  <c r="AA183"/>
  <c r="Y183"/>
  <c r="W183"/>
  <c r="BK183"/>
  <c r="N183"/>
  <c r="BF183"/>
  <c r="BI182"/>
  <c r="BH182"/>
  <c r="BG182"/>
  <c r="BE182"/>
  <c r="AA182"/>
  <c r="Y182"/>
  <c r="W182"/>
  <c r="BK182"/>
  <c r="N182"/>
  <c r="BF182"/>
  <c r="BI181"/>
  <c r="BH181"/>
  <c r="BG181"/>
  <c r="BE181"/>
  <c r="AA181"/>
  <c r="Y181"/>
  <c r="W181"/>
  <c r="BK181"/>
  <c r="N181"/>
  <c r="BF181"/>
  <c r="BI180"/>
  <c r="BH180"/>
  <c r="BG180"/>
  <c r="BE180"/>
  <c r="AA180"/>
  <c r="Y180"/>
  <c r="W180"/>
  <c r="BK180"/>
  <c r="N180"/>
  <c r="BF180"/>
  <c r="BI179"/>
  <c r="BH179"/>
  <c r="BG179"/>
  <c r="BE179"/>
  <c r="AA179"/>
  <c r="Y179"/>
  <c r="W179"/>
  <c r="BK179"/>
  <c r="N179"/>
  <c r="BF179"/>
  <c r="BI178"/>
  <c r="BH178"/>
  <c r="BG178"/>
  <c r="BE178"/>
  <c r="AA178"/>
  <c r="Y178"/>
  <c r="W178"/>
  <c r="BK178"/>
  <c r="N178"/>
  <c r="BF178"/>
  <c r="BI177"/>
  <c r="BH177"/>
  <c r="BG177"/>
  <c r="BE177"/>
  <c r="AA177"/>
  <c r="Y177"/>
  <c r="W177"/>
  <c r="BK177"/>
  <c r="N177"/>
  <c r="BF177"/>
  <c r="BI176"/>
  <c r="BH176"/>
  <c r="BG176"/>
  <c r="BE176"/>
  <c r="AA176"/>
  <c r="Y176"/>
  <c r="W176"/>
  <c r="BK176"/>
  <c r="N176"/>
  <c r="BF176"/>
  <c r="BI175"/>
  <c r="BH175"/>
  <c r="BG175"/>
  <c r="BE175"/>
  <c r="AA175"/>
  <c r="Y175"/>
  <c r="W175"/>
  <c r="BK175"/>
  <c r="N175"/>
  <c r="BF175"/>
  <c r="BI174"/>
  <c r="BH174"/>
  <c r="BG174"/>
  <c r="BE174"/>
  <c r="AA174"/>
  <c r="Y174"/>
  <c r="W174"/>
  <c r="BK174"/>
  <c r="N174"/>
  <c r="BF174"/>
  <c r="BI173"/>
  <c r="BH173"/>
  <c r="BG173"/>
  <c r="BE173"/>
  <c r="AA173"/>
  <c r="Y173"/>
  <c r="W173"/>
  <c r="BK173"/>
  <c r="N173"/>
  <c r="BF173"/>
  <c r="BI172"/>
  <c r="BH172"/>
  <c r="BG172"/>
  <c r="BE172"/>
  <c r="AA172"/>
  <c r="Y172"/>
  <c r="W172"/>
  <c r="BK172"/>
  <c r="N172"/>
  <c r="BF172"/>
  <c r="BI171"/>
  <c r="BH171"/>
  <c r="BG171"/>
  <c r="BE171"/>
  <c r="AA171"/>
  <c r="Y171"/>
  <c r="W171"/>
  <c r="BK171"/>
  <c r="N171"/>
  <c r="BF171"/>
  <c r="BI170"/>
  <c r="BH170"/>
  <c r="BG170"/>
  <c r="BE170"/>
  <c r="AA170"/>
  <c r="Y170"/>
  <c r="W170"/>
  <c r="BK170"/>
  <c r="N170"/>
  <c r="BF170"/>
  <c r="BI169"/>
  <c r="BH169"/>
  <c r="BG169"/>
  <c r="BE169"/>
  <c r="AA169"/>
  <c r="Y169"/>
  <c r="W169"/>
  <c r="BK169"/>
  <c r="N169"/>
  <c r="BF169"/>
  <c r="BI168"/>
  <c r="BH168"/>
  <c r="BG168"/>
  <c r="BE168"/>
  <c r="AA168"/>
  <c r="Y168"/>
  <c r="W168"/>
  <c r="BK168"/>
  <c r="N168"/>
  <c r="BF168"/>
  <c r="BI167"/>
  <c r="BH167"/>
  <c r="BG167"/>
  <c r="BE167"/>
  <c r="AA167"/>
  <c r="Y167"/>
  <c r="W167"/>
  <c r="BK167"/>
  <c r="N167"/>
  <c r="BF167"/>
  <c r="BI166"/>
  <c r="BH166"/>
  <c r="BG166"/>
  <c r="BE166"/>
  <c r="AA166"/>
  <c r="Y166"/>
  <c r="W166"/>
  <c r="BK166"/>
  <c r="N166"/>
  <c r="BF166"/>
  <c r="BI165"/>
  <c r="BH165"/>
  <c r="BG165"/>
  <c r="BE165"/>
  <c r="AA165"/>
  <c r="Y165"/>
  <c r="W165"/>
  <c r="BK165"/>
  <c r="N165"/>
  <c r="BF165"/>
  <c r="BI164"/>
  <c r="BH164"/>
  <c r="BG164"/>
  <c r="BE164"/>
  <c r="AA164"/>
  <c r="Y164"/>
  <c r="W164"/>
  <c r="BK164"/>
  <c r="N164"/>
  <c r="BF164"/>
  <c r="BI163"/>
  <c r="BH163"/>
  <c r="BG163"/>
  <c r="BE163"/>
  <c r="AA163"/>
  <c r="Y163"/>
  <c r="W163"/>
  <c r="BK163"/>
  <c r="N163"/>
  <c r="BF163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AA142"/>
  <c r="Y143"/>
  <c r="Y142"/>
  <c r="W143"/>
  <c r="W142"/>
  <c r="BK143"/>
  <c r="BK142"/>
  <c r="N142"/>
  <c r="N143"/>
  <c r="BF143"/>
  <c r="N96"/>
  <c r="BI141"/>
  <c r="BH141"/>
  <c r="BG141"/>
  <c r="BE141"/>
  <c r="AA141"/>
  <c r="AA140"/>
  <c r="Y141"/>
  <c r="Y140"/>
  <c r="W141"/>
  <c r="W140"/>
  <c r="BK141"/>
  <c r="BK140"/>
  <c r="N140"/>
  <c r="N141"/>
  <c r="BF141"/>
  <c r="N95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AA134"/>
  <c r="Y135"/>
  <c r="Y134"/>
  <c r="W135"/>
  <c r="W134"/>
  <c r="BK135"/>
  <c r="BK134"/>
  <c r="N134"/>
  <c r="N135"/>
  <c r="BF135"/>
  <c r="N94"/>
  <c r="N93"/>
  <c r="N9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AA128"/>
  <c r="AA127"/>
  <c r="AA125"/>
  <c r="Y129"/>
  <c r="Y128"/>
  <c r="Y127"/>
  <c r="Y125"/>
  <c r="W129"/>
  <c r="W128"/>
  <c r="W127"/>
  <c r="W125"/>
  <c i="1" r="AU88"/>
  <c i="2" r="BK129"/>
  <c r="BK128"/>
  <c r="N128"/>
  <c r="BK127"/>
  <c r="N127"/>
  <c r="BK125"/>
  <c r="N125"/>
  <c r="N88"/>
  <c r="N129"/>
  <c r="BF129"/>
  <c r="N91"/>
  <c r="N90"/>
  <c r="N89"/>
  <c r="F119"/>
  <c r="F117"/>
  <c r="BI106"/>
  <c r="BH106"/>
  <c r="BG106"/>
  <c r="BE106"/>
  <c r="N106"/>
  <c r="BF106"/>
  <c r="BI105"/>
  <c r="BH105"/>
  <c r="BG105"/>
  <c r="BE105"/>
  <c r="N105"/>
  <c r="BF105"/>
  <c r="BI104"/>
  <c r="BH104"/>
  <c r="BG104"/>
  <c r="BE104"/>
  <c r="N104"/>
  <c r="BF104"/>
  <c r="BI103"/>
  <c r="BH103"/>
  <c r="BG103"/>
  <c r="BE103"/>
  <c r="N103"/>
  <c r="BF103"/>
  <c r="BI102"/>
  <c r="BH102"/>
  <c r="BG102"/>
  <c r="BE102"/>
  <c r="N102"/>
  <c r="BF102"/>
  <c r="BI101"/>
  <c r="H36"/>
  <c i="1" r="BD88"/>
  <c i="2" r="BH101"/>
  <c r="H35"/>
  <c i="1" r="BC88"/>
  <c i="2" r="BG101"/>
  <c r="H34"/>
  <c i="1" r="BB88"/>
  <c i="2" r="BE101"/>
  <c r="M32"/>
  <c i="1" r="AV88"/>
  <c i="2" r="H32"/>
  <c i="1" r="AZ88"/>
  <c i="2" r="N101"/>
  <c r="N100"/>
  <c r="L108"/>
  <c r="BF101"/>
  <c r="M33"/>
  <c i="1" r="AW88"/>
  <c i="2" r="H33"/>
  <c i="1" r="BA88"/>
  <c i="2" r="M28"/>
  <c i="1" r="AS88"/>
  <c i="2" r="M27"/>
  <c r="F81"/>
  <c r="F79"/>
  <c r="M30"/>
  <c i="1" r="AG88"/>
  <c i="2" r="L38"/>
  <c r="O21"/>
  <c r="E21"/>
  <c r="M122"/>
  <c r="M84"/>
  <c r="O20"/>
  <c r="O18"/>
  <c r="E18"/>
  <c r="M121"/>
  <c r="M83"/>
  <c r="O17"/>
  <c r="O15"/>
  <c r="E15"/>
  <c r="F122"/>
  <c r="F84"/>
  <c r="O14"/>
  <c r="O12"/>
  <c r="E12"/>
  <c r="F121"/>
  <c r="F83"/>
  <c r="O11"/>
  <c r="O9"/>
  <c r="M119"/>
  <c r="M81"/>
  <c r="F6"/>
  <c r="F116"/>
  <c r="F78"/>
  <c i="1" r="CK98"/>
  <c r="CJ98"/>
  <c r="CI98"/>
  <c r="CC98"/>
  <c r="CH98"/>
  <c r="CB98"/>
  <c r="CG98"/>
  <c r="CA98"/>
  <c r="CF98"/>
  <c r="BZ98"/>
  <c r="CE98"/>
  <c r="CK97"/>
  <c r="CJ97"/>
  <c r="CI97"/>
  <c r="CC97"/>
  <c r="CH97"/>
  <c r="CB97"/>
  <c r="CG97"/>
  <c r="CA97"/>
  <c r="CF97"/>
  <c r="BZ97"/>
  <c r="CE97"/>
  <c r="CK96"/>
  <c r="CJ96"/>
  <c r="CI96"/>
  <c r="CC96"/>
  <c r="CH96"/>
  <c r="CB96"/>
  <c r="CG96"/>
  <c r="CA96"/>
  <c r="CF96"/>
  <c r="BZ96"/>
  <c r="CE96"/>
  <c r="CK95"/>
  <c r="CJ95"/>
  <c r="CI95"/>
  <c r="CH95"/>
  <c r="CG95"/>
  <c r="CF95"/>
  <c r="BZ95"/>
  <c r="CE95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8"/>
  <c r="CD98"/>
  <c r="AV98"/>
  <c r="BY98"/>
  <c r="AN98"/>
  <c r="AG97"/>
  <c r="CD97"/>
  <c r="AV97"/>
  <c r="BY97"/>
  <c r="AN97"/>
  <c r="AG96"/>
  <c r="CD96"/>
  <c r="AV96"/>
  <c r="BY96"/>
  <c r="AN96"/>
  <c r="AG95"/>
  <c r="AG94"/>
  <c r="AK27"/>
  <c r="AG100"/>
  <c r="CD95"/>
  <c r="W31"/>
  <c r="AV95"/>
  <c r="BY95"/>
  <c r="AK31"/>
  <c r="AN95"/>
  <c r="AN94"/>
  <c r="AT92"/>
  <c r="AN92"/>
  <c r="AT91"/>
  <c r="AN91"/>
  <c r="AT90"/>
  <c r="AN90"/>
  <c r="AT89"/>
  <c r="AN89"/>
  <c r="AT88"/>
  <c r="AN88"/>
  <c r="AN87"/>
  <c r="AN100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<sst xmlns="http://schemas.openxmlformats.org/spreadsheetml/2006/main">
  <si>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</si>
  <si>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</si>
  <si>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</si>
  <si>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</si>
  <si>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</si>
  <si>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</si>
  <si>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</si>
  <si>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</si>
  <si>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 xml:space="preserve">&gt;&gt;  skryté stĺpce  &lt;&lt;</t>
  </si>
  <si>
    <t>0,001</t>
  </si>
  <si>
    <t>20</t>
  </si>
  <si>
    <t>SÚHRNNÝ LIST STAVBY</t>
  </si>
  <si>
    <t xml:space="preserve">v ---  nižšie sa nachádzajú doplnkové a pomocné údaje k zostavám  --- v</t>
  </si>
  <si>
    <t>Návod na vyplnenie</t>
  </si>
  <si>
    <t>Kód:</t>
  </si>
  <si>
    <t>05082020</t>
  </si>
  <si>
    <t xml:space="preserve"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</si>
  <si>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</si>
  <si>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Vodozadržné opatrenia - ZŠ Za vodou SL</t>
  </si>
  <si>
    <t>JKSO:</t>
  </si>
  <si>
    <t/>
  </si>
  <si>
    <t>KS:</t>
  </si>
  <si>
    <t>Miesto:</t>
  </si>
  <si>
    <t>Stará Ľubovňa</t>
  </si>
  <si>
    <t>Dátum:</t>
  </si>
  <si>
    <t>5. 8. 2020</t>
  </si>
  <si>
    <t>Objednávateľ:</t>
  </si>
  <si>
    <t>IČO:</t>
  </si>
  <si>
    <t>Mesto Stará Ľubovňa</t>
  </si>
  <si>
    <t>IČO DPH:</t>
  </si>
  <si>
    <t>Zhotoviteľ:</t>
  </si>
  <si>
    <t>Vyplň údaj</t>
  </si>
  <si>
    <t>Projektant:</t>
  </si>
  <si>
    <t>Štefan Petrilák - ÚVK ZTI PROJEKT</t>
  </si>
  <si>
    <t>True</t>
  </si>
  <si>
    <t>0,01</t>
  </si>
  <si>
    <t>Spracovateľ:</t>
  </si>
  <si>
    <t>Štefan Petrilák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</si>
  <si>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</si>
  <si>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</si>
  <si>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</si>
  <si>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</si>
  <si>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</si>
  <si>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</si>
  <si>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</si>
  <si>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</si>
  <si>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</si>
  <si>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</si>
  <si>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</si>
  <si>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</si>
  <si>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</si>
  <si>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</si>
  <si>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</si>
  <si>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</si>
  <si>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</si>
  <si>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</si>
  <si>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</si>
  <si>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</si>
  <si>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</si>
  <si>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</si>
  <si>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</si>
  <si>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</si>
  <si>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</si>
  <si>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</si>
  <si>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</si>
  <si>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</si>
  <si>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</si>
  <si>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</si>
  <si>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</si>
  <si>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</si>
  <si>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</si>
  <si>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</si>
  <si>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</si>
  <si>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</si>
  <si>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</si>
  <si>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</si>
  <si>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</si>
  <si>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</si>
  <si>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</si>
  <si>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</si>
  <si>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</si>
  <si>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{b1ea230f-bcea-4815-ab21-9c763de2e598}</t>
  </si>
  <si>
    <t>{00000000-0000-0000-0000-000000000000}</t>
  </si>
  <si>
    <t>/</t>
  </si>
  <si>
    <t>01 - Dažďové záhrady</t>
  </si>
  <si>
    <t>1</t>
  </si>
  <si>
    <t>{867002e2-14a5-41aa-9426-f8c1fdf02fa6}</t>
  </si>
  <si>
    <t>02 - Zelená strecha</t>
  </si>
  <si>
    <t>{a9a7652a-c152-4ee3-b215-a7b4e9dadac9}</t>
  </si>
  <si>
    <t>03 - Podzemná nádrž</t>
  </si>
  <si>
    <t xml:space="preserve"> 03 - Podzemná nádrž na d...</t>
  </si>
  <si>
    <t>{e18327ff-08a7-4517-b5f2-bc2d5f989213}</t>
  </si>
  <si>
    <t>04 - Vertikálna zele</t>
  </si>
  <si>
    <t xml:space="preserve"> 04 - Vertikálna zelená s...</t>
  </si>
  <si>
    <t>{66a6cd76-cb73-407b-a635-455c520f43a4}</t>
  </si>
  <si>
    <t>05 - Areálová dažďov</t>
  </si>
  <si>
    <t>05 - Areálová dažďová kan...</t>
  </si>
  <si>
    <t>{8eb12227-11c3-47d0-9309-3ad0783a7d0d}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</si>
  <si>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</si>
  <si>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</si>
  <si>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</si>
  <si>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</si>
  <si>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</si>
  <si>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</si>
  <si>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</si>
  <si>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</si>
  <si>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</si>
  <si>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</si>
  <si>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</si>
  <si>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</si>
  <si>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</si>
  <si>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</si>
  <si>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</si>
  <si>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</si>
  <si>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01 - Dažďové záhrady - 01 - Dažďové záhrady</t>
  </si>
  <si>
    <t xml:space="preserve"> 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</si>
  <si>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</si>
  <si>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</si>
  <si>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</si>
  <si>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</si>
  <si>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</si>
  <si>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</si>
  <si>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 xml:space="preserve">D1 - </t>
  </si>
  <si>
    <t>HSV - Práce a dodávky HSV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</si>
  <si>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</si>
  <si>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</si>
  <si>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</si>
  <si>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</si>
  <si>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</si>
  <si>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1 - Zemné práce</t>
  </si>
  <si>
    <t>VRN - Vedľajšie rozpočtové náklady</t>
  </si>
  <si>
    <t xml:space="preserve"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</si>
  <si>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</si>
  <si>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</si>
  <si>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</si>
  <si>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</si>
  <si>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</si>
  <si>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</si>
  <si>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</si>
  <si>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</si>
  <si>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</si>
  <si>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</si>
  <si>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</si>
  <si>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</si>
  <si>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</si>
  <si>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</si>
  <si>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</si>
  <si>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</si>
  <si>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</si>
  <si>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</si>
  <si>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</si>
  <si>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</si>
  <si>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</si>
  <si>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</si>
  <si>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</si>
  <si>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</si>
  <si>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</si>
  <si>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32</t>
  </si>
  <si>
    <t>K</t>
  </si>
  <si>
    <t>212752125</t>
  </si>
  <si>
    <t>Trativody z flexodrenážnych rúr DN 100</t>
  </si>
  <si>
    <t>m</t>
  </si>
  <si>
    <t>4</t>
  </si>
  <si>
    <t>34</t>
  </si>
  <si>
    <t>214500111</t>
  </si>
  <si>
    <t>Zhotovenie výplne ryhy s drenážnym potrubím z rúr DN do 200, výšky nad 200 do 300 mm</t>
  </si>
  <si>
    <t>35</t>
  </si>
  <si>
    <t>M</t>
  </si>
  <si>
    <t>583310001100</t>
  </si>
  <si>
    <t>Kamenivo ťažené hrubé frakcia 4-8 mm, STN EN 13242 + A1</t>
  </si>
  <si>
    <t>t</t>
  </si>
  <si>
    <t>8</t>
  </si>
  <si>
    <t>6</t>
  </si>
  <si>
    <t>112</t>
  </si>
  <si>
    <t>919735111</t>
  </si>
  <si>
    <t>Rezanie existujúceho asfaltového krytu alebo podkladu hĺbky do 50 mm alt. bet.podkladu</t>
  </si>
  <si>
    <t>113</t>
  </si>
  <si>
    <t>979084216</t>
  </si>
  <si>
    <t>Vodorovná doprava vybúraných hmôt po suchu bez naloženia, ale so zložením na vzdialenosť do 5 km</t>
  </si>
  <si>
    <t>10</t>
  </si>
  <si>
    <t>114</t>
  </si>
  <si>
    <t>979087212</t>
  </si>
  <si>
    <t>Nakladanie na dopravné prostriedky pre vodorovnú dopravu sutiny</t>
  </si>
  <si>
    <t>12</t>
  </si>
  <si>
    <t>123</t>
  </si>
  <si>
    <t>979089012</t>
  </si>
  <si>
    <t>Poplatok za skladovanie - betón, tehly, dlaždice (17 01 ), ostatné</t>
  </si>
  <si>
    <t>14</t>
  </si>
  <si>
    <t>120</t>
  </si>
  <si>
    <t>979089212</t>
  </si>
  <si>
    <t>Poplatok za skladovanie - bitúmenové zmesi, uholný decht, dechtové výrobky (17 03 ), ostatné</t>
  </si>
  <si>
    <t>16</t>
  </si>
  <si>
    <t>137</t>
  </si>
  <si>
    <t>998231311</t>
  </si>
  <si>
    <t>Presun hmôt pre sadovnícke a krajinárske úpravy do 5000 m vodorovne bez zvislého presunu</t>
  </si>
  <si>
    <t>18</t>
  </si>
  <si>
    <t>99</t>
  </si>
  <si>
    <t>113106612</t>
  </si>
  <si>
    <t xml:space="preserve">Rozoberanie zámkovej dlažby všetkých druhov v ploche nad 20 m2,  -0,26000t</t>
  </si>
  <si>
    <t>m2</t>
  </si>
  <si>
    <t>102</t>
  </si>
  <si>
    <t>113107112</t>
  </si>
  <si>
    <t xml:space="preserve">Odstránenie krytu v ploche do 200 m2 z kameniva ťaženého, hr.100 do 200 mm,  -0,24000t</t>
  </si>
  <si>
    <t>22</t>
  </si>
  <si>
    <t>119</t>
  </si>
  <si>
    <t>113107242</t>
  </si>
  <si>
    <t xml:space="preserve">Odstránenie krytu asfaltového v ploche nad 200 m2, hr. nad 50 do 100 mm,  -0,18100t</t>
  </si>
  <si>
    <t>24</t>
  </si>
  <si>
    <t>115</t>
  </si>
  <si>
    <t>131201101</t>
  </si>
  <si>
    <t>Hľbenie nezapažených jám v hornine 3 do 100 m3</t>
  </si>
  <si>
    <t>m3</t>
  </si>
  <si>
    <t>26</t>
  </si>
  <si>
    <t>108</t>
  </si>
  <si>
    <t>132311101</t>
  </si>
  <si>
    <t xml:space="preserve">Hĺbenie rýh šírky do 600 mm v  hornine tr.4 súdržných - ručným  alebo pneumatickým náradím</t>
  </si>
  <si>
    <t>28</t>
  </si>
  <si>
    <t>109</t>
  </si>
  <si>
    <t>132311119</t>
  </si>
  <si>
    <t>Príplatok za lepivosť pri hĺbení rýh š do 600 mm ručným alebo pneumatickým náradím v hornine tr. 4</t>
  </si>
  <si>
    <t>30</t>
  </si>
  <si>
    <t>124</t>
  </si>
  <si>
    <t>162301121</t>
  </si>
  <si>
    <t>Vodorovné premiestnenie výkopku po spevnenej ceste z horniny tr.1-4, nad 100 do 1000 m3 na vzdialenosť nad 50 do 500 m</t>
  </si>
  <si>
    <t>116</t>
  </si>
  <si>
    <t>171201201</t>
  </si>
  <si>
    <t>Uloženie sypaniny na skládky</t>
  </si>
  <si>
    <t>132</t>
  </si>
  <si>
    <t>180402111</t>
  </si>
  <si>
    <t>Založenie trávnika parkového výsevom v rovine do 1:5</t>
  </si>
  <si>
    <t>36</t>
  </si>
  <si>
    <t>133</t>
  </si>
  <si>
    <t>005720001300</t>
  </si>
  <si>
    <t>Osivá tráv - trávové semeno</t>
  </si>
  <si>
    <t>kg</t>
  </si>
  <si>
    <t>38</t>
  </si>
  <si>
    <t>126</t>
  </si>
  <si>
    <t>181101101</t>
  </si>
  <si>
    <t>Úprava pláne v zárezoch v hornine 1-4 bez zhutnenia</t>
  </si>
  <si>
    <t>40</t>
  </si>
  <si>
    <t>125</t>
  </si>
  <si>
    <t>181301103</t>
  </si>
  <si>
    <t>Rozprestretie ornice v rovine , plocha do 500 m2, hr.do 200 mm</t>
  </si>
  <si>
    <t>42</t>
  </si>
  <si>
    <t>128</t>
  </si>
  <si>
    <t>183403151</t>
  </si>
  <si>
    <t>Obrobenie pôdy smykovaním v rovine alebo na svahu do 1:5</t>
  </si>
  <si>
    <t>44</t>
  </si>
  <si>
    <t>129</t>
  </si>
  <si>
    <t>183403161</t>
  </si>
  <si>
    <t>Obrobenie pôdy valcovaním v rovine alebo na svahu do 1:5</t>
  </si>
  <si>
    <t>46</t>
  </si>
  <si>
    <t>130</t>
  </si>
  <si>
    <t>184802111</t>
  </si>
  <si>
    <t>Chemické odburinenie pôdy v rovine alebo na svahu do 1:5 postrekom naširoko</t>
  </si>
  <si>
    <t>48</t>
  </si>
  <si>
    <t>131</t>
  </si>
  <si>
    <t>2519201000</t>
  </si>
  <si>
    <t xml:space="preserve">Chemické odburinenie trávnika  </t>
  </si>
  <si>
    <t>l</t>
  </si>
  <si>
    <t>50</t>
  </si>
  <si>
    <t>136</t>
  </si>
  <si>
    <t>33</t>
  </si>
  <si>
    <t>Uloženie okruhliakov</t>
  </si>
  <si>
    <t>52</t>
  </si>
  <si>
    <t>135</t>
  </si>
  <si>
    <t>Tatranská žula, okruhliaky, priemer min. 30cm</t>
  </si>
  <si>
    <t>54</t>
  </si>
  <si>
    <t>103</t>
  </si>
  <si>
    <t>596911111</t>
  </si>
  <si>
    <t>Kladenie zámkovej dlažby hr. 6 cm pre peších do 20 m2 so zriadením lôžka z kameniva hr. 4 cm</t>
  </si>
  <si>
    <t>56</t>
  </si>
  <si>
    <t>167101101</t>
  </si>
  <si>
    <t>Nakladanie výkopku tr.1-4 ručne</t>
  </si>
  <si>
    <t>58</t>
  </si>
  <si>
    <t>37</t>
  </si>
  <si>
    <t>60</t>
  </si>
  <si>
    <t>005720001400</t>
  </si>
  <si>
    <t>Osivá tráv - semená parkovej zmesi</t>
  </si>
  <si>
    <t>62</t>
  </si>
  <si>
    <t>39</t>
  </si>
  <si>
    <t>581250000100</t>
  </si>
  <si>
    <t>Zemina špeciálna a upravená surová ílová</t>
  </si>
  <si>
    <t>64</t>
  </si>
  <si>
    <t>41</t>
  </si>
  <si>
    <t>174101002</t>
  </si>
  <si>
    <t>Zásyp sypaninou so zhutnením jám, šachiet, rýh, zárezov alebo okolo objektov nad 100 do 1000 m3</t>
  </si>
  <si>
    <t>66</t>
  </si>
  <si>
    <t>181006111</t>
  </si>
  <si>
    <t>Rozprestretie zemín schopných zúrodnenia v rovine a v sklone do 1:5, pri hr. vrstvy do 0,10 m</t>
  </si>
  <si>
    <t>68</t>
  </si>
  <si>
    <t>31</t>
  </si>
  <si>
    <t>5812110000,11</t>
  </si>
  <si>
    <t>Kvalitný záhradný substrát + doprava</t>
  </si>
  <si>
    <t>70</t>
  </si>
  <si>
    <t>183403114</t>
  </si>
  <si>
    <t>Obrobenie pôdy kultivátorovaním v rovine alebo na svahu do 1:5</t>
  </si>
  <si>
    <t>72</t>
  </si>
  <si>
    <t>182001111</t>
  </si>
  <si>
    <t>Plošná úprava terénu pri nerovnostiach terénu nad 50-100mm v rovine alebo na svahu do 1:5</t>
  </si>
  <si>
    <t>74</t>
  </si>
  <si>
    <t>134</t>
  </si>
  <si>
    <t>583310001500</t>
  </si>
  <si>
    <t>Kamenivo ťažené hrubé frakcia 16-22 mm, STN EN 12620 + A1</t>
  </si>
  <si>
    <t>76</t>
  </si>
  <si>
    <t>Pieris japonica 20/40, C3</t>
  </si>
  <si>
    <t>ks</t>
  </si>
  <si>
    <t>78</t>
  </si>
  <si>
    <t>59</t>
  </si>
  <si>
    <t>5</t>
  </si>
  <si>
    <t>Hydrangea paniculata Pinky Winky 60/80 C3</t>
  </si>
  <si>
    <t>80</t>
  </si>
  <si>
    <t>Festuca glauca Mairei</t>
  </si>
  <si>
    <t>82</t>
  </si>
  <si>
    <t>61</t>
  </si>
  <si>
    <t>7</t>
  </si>
  <si>
    <t>Cornus alba 60/80, C3</t>
  </si>
  <si>
    <t>84</t>
  </si>
  <si>
    <t>Viburnum opulus 60/80, C2</t>
  </si>
  <si>
    <t>86</t>
  </si>
  <si>
    <t>Rudbeckia fulgida</t>
  </si>
  <si>
    <t>88</t>
  </si>
  <si>
    <t>69</t>
  </si>
  <si>
    <t>15</t>
  </si>
  <si>
    <t>Iris pseudacorus</t>
  </si>
  <si>
    <t>90</t>
  </si>
  <si>
    <t>Alchemila mollis</t>
  </si>
  <si>
    <t>92</t>
  </si>
  <si>
    <t>71</t>
  </si>
  <si>
    <t>17</t>
  </si>
  <si>
    <t>Astilbe chinensis</t>
  </si>
  <si>
    <t>94</t>
  </si>
  <si>
    <t>Aster novae-angliae</t>
  </si>
  <si>
    <t>96</t>
  </si>
  <si>
    <t>73</t>
  </si>
  <si>
    <t>19</t>
  </si>
  <si>
    <t>Ligulária The Rocket</t>
  </si>
  <si>
    <t>98</t>
  </si>
  <si>
    <t>Caltha palustris</t>
  </si>
  <si>
    <t>100</t>
  </si>
  <si>
    <t>75</t>
  </si>
  <si>
    <t>21</t>
  </si>
  <si>
    <t>Sanguisorba tenuifolia Pink Elephan</t>
  </si>
  <si>
    <t>Agostache foeniculum</t>
  </si>
  <si>
    <t>104</t>
  </si>
  <si>
    <t>Juncus effusus</t>
  </si>
  <si>
    <t>106</t>
  </si>
  <si>
    <t>77</t>
  </si>
  <si>
    <t>23</t>
  </si>
  <si>
    <t>Panicum virgatum</t>
  </si>
  <si>
    <t>79</t>
  </si>
  <si>
    <t>25</t>
  </si>
  <si>
    <t>Mentha spicata</t>
  </si>
  <si>
    <t>110</t>
  </si>
  <si>
    <t>Eupatorium maculatum</t>
  </si>
  <si>
    <t>81</t>
  </si>
  <si>
    <t>27</t>
  </si>
  <si>
    <t>Houttunia cordata</t>
  </si>
  <si>
    <t>Acorus calamus</t>
  </si>
  <si>
    <t>83</t>
  </si>
  <si>
    <t>29</t>
  </si>
  <si>
    <t>Euphorbia palustris</t>
  </si>
  <si>
    <t>118</t>
  </si>
  <si>
    <t>63</t>
  </si>
  <si>
    <t>9</t>
  </si>
  <si>
    <t>Fraximus excelsior Globosum, 10-12cm, 250cm</t>
  </si>
  <si>
    <t>Miscanthus sinensis</t>
  </si>
  <si>
    <t>122</t>
  </si>
  <si>
    <t>65</t>
  </si>
  <si>
    <t>11</t>
  </si>
  <si>
    <t>Lythrum salicaria</t>
  </si>
  <si>
    <t>Hemorocalis hybrida</t>
  </si>
  <si>
    <t>67</t>
  </si>
  <si>
    <t>13</t>
  </si>
  <si>
    <t>Hosta hybrida</t>
  </si>
  <si>
    <t>183101111</t>
  </si>
  <si>
    <t>Hĺbenie jamky v rovine alebo na svahu do 1:5, objem do 0,01 m3</t>
  </si>
  <si>
    <t>183101112</t>
  </si>
  <si>
    <t>Hĺbenie jamky v rovine alebo na svahu do 1:5, objem nad 0,01 do 0,02 m3</t>
  </si>
  <si>
    <t>85</t>
  </si>
  <si>
    <t>183101115</t>
  </si>
  <si>
    <t>Hĺbenie jamky v rovine alebo na svahu do 1:5, objem nad 0,125 do 0,40 m3</t>
  </si>
  <si>
    <t>87</t>
  </si>
  <si>
    <t>184102110</t>
  </si>
  <si>
    <t>Výsadba dreviny s balom v rovine alebo na svahu do 1:5, priemer balu do 100 mm</t>
  </si>
  <si>
    <t>89</t>
  </si>
  <si>
    <t>184102111</t>
  </si>
  <si>
    <t>Výsadba dreviny s balom v rovine alebo na svahu do 1:5, priemer balu nad 100 do 200 mm</t>
  </si>
  <si>
    <t>138</t>
  </si>
  <si>
    <t>184102114</t>
  </si>
  <si>
    <t>Výsadba dreviny s balom v rovine alebo na svahu do 1:5, priemer balu nad 400 do 500 mm</t>
  </si>
  <si>
    <t>140</t>
  </si>
  <si>
    <t>183101312</t>
  </si>
  <si>
    <t>Hĺbenie jamiek pre výsadbu v horn. 1-4 s výmenou pôdy do 100% v rovine alebo na svahu do 1:5 objemu nad 0,01 do 0,02 m3</t>
  </si>
  <si>
    <t>142</t>
  </si>
  <si>
    <t>91</t>
  </si>
  <si>
    <t>184921111</t>
  </si>
  <si>
    <t>Položenie mulčovacej textílie v rovine alebo na svahu do 1:5</t>
  </si>
  <si>
    <t>144</t>
  </si>
  <si>
    <t>693710000200</t>
  </si>
  <si>
    <t xml:space="preserve">Mulčovacia textília, šxl 1,6x100 m, čierna 50 g/m2, </t>
  </si>
  <si>
    <t>bal</t>
  </si>
  <si>
    <t>146</t>
  </si>
  <si>
    <t>93</t>
  </si>
  <si>
    <t>693710000300</t>
  </si>
  <si>
    <t xml:space="preserve">Upevňovací kolík 120 mm, k mulčovacej textílii, </t>
  </si>
  <si>
    <t>148</t>
  </si>
  <si>
    <t>055410000100</t>
  </si>
  <si>
    <t>Mulčovacia kôra</t>
  </si>
  <si>
    <t>150</t>
  </si>
  <si>
    <t>95</t>
  </si>
  <si>
    <t>185804312</t>
  </si>
  <si>
    <t>Zaliatie rastlín vodou, plochy jednotlivo nad 20 m2</t>
  </si>
  <si>
    <t>152</t>
  </si>
  <si>
    <t>185851111</t>
  </si>
  <si>
    <t>Dovoz vody pre zálievku rastlín na vzdialenosť do 6000 m</t>
  </si>
  <si>
    <t>154</t>
  </si>
  <si>
    <t>3030</t>
  </si>
  <si>
    <t>Nádrž na dažďovu vodu Tyo: RHIN 300 L, zelená</t>
  </si>
  <si>
    <t>156</t>
  </si>
  <si>
    <t>105</t>
  </si>
  <si>
    <t>Podstavec pod nádrž na daž. vodu RHIN 300, zelený</t>
  </si>
  <si>
    <t>158</t>
  </si>
  <si>
    <t>VP - Práce naviac</t>
  </si>
  <si>
    <t>PN</t>
  </si>
  <si>
    <t>02 - Zelená strecha - 02 - Zelená strecha</t>
  </si>
  <si>
    <t xml:space="preserve">    1 - Zemné práce</t>
  </si>
  <si>
    <t xml:space="preserve">    4 - Vodorovné konštrukcie</t>
  </si>
  <si>
    <t>OST - Ostatné</t>
  </si>
  <si>
    <t xml:space="preserve">    OST - Ostatné</t>
  </si>
  <si>
    <t>Plošná úprava strešného substratu pri nerovnostiach terénu nad 50-100mm v rovine alebo na svahu do 1:5</t>
  </si>
  <si>
    <t>184921240</t>
  </si>
  <si>
    <t>Mulčovanie záhonu štrkom alebo štrkodrvou hr. vrstvy nad 50 do 100 mm v rovine alebo na svahu do 1:5</t>
  </si>
  <si>
    <t>583410004300</t>
  </si>
  <si>
    <t>Dunajský štrk frakcia 16-22 mm</t>
  </si>
  <si>
    <t>998011002</t>
  </si>
  <si>
    <t>Presun hmôt pre budovy (801, 803, 812), zvislá konštr. z tehál, tvárnic, z kovu výšky do 12 m</t>
  </si>
  <si>
    <t>1.1</t>
  </si>
  <si>
    <t xml:space="preserve">Drenážna folia  20/1, vrátane separačnej fólie</t>
  </si>
  <si>
    <t>2.2</t>
  </si>
  <si>
    <t>Substrát na extenzívne plochy</t>
  </si>
  <si>
    <t>3</t>
  </si>
  <si>
    <t>3.2</t>
  </si>
  <si>
    <t>Dunajský štrk 16-22 mm</t>
  </si>
  <si>
    <t>4.2</t>
  </si>
  <si>
    <t>Okrajová lišta oddeľovacia plastová 80 mm/1bm</t>
  </si>
  <si>
    <t>Skalníčkový koberec mix/sedum 0,6x2 m</t>
  </si>
  <si>
    <t>693110003000</t>
  </si>
  <si>
    <t xml:space="preserve">Geotextília polypropylénová PK-NONTEX PP 300, šxl 2-6x50 m, netkaná, </t>
  </si>
  <si>
    <t>Montáž geotextílie PP 300, netkaná</t>
  </si>
  <si>
    <t xml:space="preserve">Montáž dren. fólie  20/1</t>
  </si>
  <si>
    <t xml:space="preserve">Šachta pre strešnú vpusť  300x300, v=130 mm</t>
  </si>
  <si>
    <t>Založenie okrajovej oddeľovacej lišty</t>
  </si>
  <si>
    <t>Navoz extenzivneho strešného substrátu, do 100 mm</t>
  </si>
  <si>
    <t>Pokladka skalničkový koberec mix/sedum</t>
  </si>
  <si>
    <t xml:space="preserve">Montáž, šachta pre strešnú vpusť </t>
  </si>
  <si>
    <t>000700011</t>
  </si>
  <si>
    <t>Dopravné náklady - mimostavenisková doprava objektivizácia dopravných nákladov materiálov</t>
  </si>
  <si>
    <t>eur</t>
  </si>
  <si>
    <t xml:space="preserve">03 - Podzemná nádrž -  03 - Podzemná nádrž na d...</t>
  </si>
  <si>
    <t xml:space="preserve">System pre vyuzitie dazdovej vody CARAT XL 10 000L,  Práce a dodávky HSV Zemné práce</t>
  </si>
  <si>
    <t>113107113</t>
  </si>
  <si>
    <t xml:space="preserve">Odstránenie podkladu alebo krytu  z kameniva ťaženého, hr.vrstvy 200 do 300 mm, 0,500 t</t>
  </si>
  <si>
    <t>131201109</t>
  </si>
  <si>
    <t>Príplatok k cenám za lepivosť horniny</t>
  </si>
  <si>
    <t>162301101</t>
  </si>
  <si>
    <t>Vodorovné premiestnenie výkopku tr.1-4 do 500 m</t>
  </si>
  <si>
    <t>162301111</t>
  </si>
  <si>
    <t>Vodorovné premiestnenie výkopku po nespevnenej ceste z horniny tr.1-4, do 100 m3 na vzdialenosť nad 50 do 500 m</t>
  </si>
  <si>
    <t>171101121</t>
  </si>
  <si>
    <t xml:space="preserve">Uloženie sypaniny do násypu  nesúdržných kamenistých hornín</t>
  </si>
  <si>
    <t>5815322000</t>
  </si>
  <si>
    <t>Piesok technický triedený 0/4</t>
  </si>
  <si>
    <t>174101102</t>
  </si>
  <si>
    <t>Zásyp sypaninou v uzavretých priestoroch s urovnaním povrchu zásypu</t>
  </si>
  <si>
    <t>175101101</t>
  </si>
  <si>
    <t>Obsyp potrubia sypaninou z vhodných hornín 1 až 4 bez prehodenia sypaniny</t>
  </si>
  <si>
    <t>174101001</t>
  </si>
  <si>
    <t>Zásyp sypaninou so zhutnením jám, šachiet, rýh, zárezov alebo okolo objektov do 100 m3</t>
  </si>
  <si>
    <t>583410001200</t>
  </si>
  <si>
    <t>Kamenivo drvené hrubé frakcia 4-8 mm, STN EN 13450</t>
  </si>
  <si>
    <t>Úprava pláne v zárezoch v hornine 1 až 4 bez zhutnenia Vodorovné konštrukcie</t>
  </si>
  <si>
    <t>451577777</t>
  </si>
  <si>
    <t>Podklad pod dlažbu v ploche vodorovnej alebo v sklone do 1:5 hr. 30-100 mm z kameniva ťaženého</t>
  </si>
  <si>
    <t>286130061200</t>
  </si>
  <si>
    <t xml:space="preserve">Rúra plastová čierna s modrým pásom pre rozvod pitnej vody HDPE PE100 SDR11/PN16 D 32x2,9 mm,  Komunikácie</t>
  </si>
  <si>
    <t>113106611</t>
  </si>
  <si>
    <t xml:space="preserve">Rozoberanie zámkovej dlažby všetkých druhov v ploche do 20 m2,  -0,2600 t</t>
  </si>
  <si>
    <t>596211002</t>
  </si>
  <si>
    <t>Položenie dlažby po prekopoch, dlaždice betonové zámkové do lôžka z kameniva ťaženého Rúrové vedenie</t>
  </si>
  <si>
    <t>871274002</t>
  </si>
  <si>
    <t>Montáž kanalizačného PP potrubia hladkého plnostenného SN 10 DN 125</t>
  </si>
  <si>
    <t>2861420060</t>
  </si>
  <si>
    <t xml:space="preserve">Rúra KG 2000 PP, SN 10, DN 125 L=2 m hladká pre gravitačnú kanalizáciu, </t>
  </si>
  <si>
    <t>877264072</t>
  </si>
  <si>
    <t>Montáž kanalizačnej PP zátky DN 110</t>
  </si>
  <si>
    <t>2865401190</t>
  </si>
  <si>
    <t xml:space="preserve">Zátka vnútorná KG 2000 PP, SN 10, DN 110 hladká pre gravitačnú kanalizáciu, </t>
  </si>
  <si>
    <t>877274002</t>
  </si>
  <si>
    <t>Montáž kanalizačného PP kolena DN 125</t>
  </si>
  <si>
    <t>2865401510</t>
  </si>
  <si>
    <t xml:space="preserve">Koleno KG 2000 PP, SN 10, DN 125x30° hladké pre gravitačnú kanalizáciu, </t>
  </si>
  <si>
    <t>877274026</t>
  </si>
  <si>
    <t>Montáž kanalizačnej PP odbočky DN 125 Presun hmôt HSV</t>
  </si>
  <si>
    <t>998223011</t>
  </si>
  <si>
    <t>Presun hmôt pre pozemné komunikácie s krytom dláždeným (822 2.3, 822 5.3) akejkoľvek dĺžky objektu Práce a dodávky PSV Zdravotech. vnútorná kanalizácia</t>
  </si>
  <si>
    <t>721170909</t>
  </si>
  <si>
    <t>Oprava odpadového potrubia novodurového vsadenie odbočky do potrubia D 110, D 114</t>
  </si>
  <si>
    <t>721242120</t>
  </si>
  <si>
    <t>Lapač strešných splavenín plastový univerzálny priamy 300x155/110</t>
  </si>
  <si>
    <t xml:space="preserve">04 - Vertikálna zele -  04 - Vertikálna zelená s...</t>
  </si>
  <si>
    <t xml:space="preserve">    HSV - Práce a dodávky HSV</t>
  </si>
  <si>
    <t xml:space="preserve">      1 - Zemné práce</t>
  </si>
  <si>
    <t>Flexipanel s vode odolným podkladom + rastlinný material</t>
  </si>
  <si>
    <t>2.1</t>
  </si>
  <si>
    <t>Montážny + pomocný material</t>
  </si>
  <si>
    <t>3.1</t>
  </si>
  <si>
    <t>Profilovaná nosná konštrukcia</t>
  </si>
  <si>
    <t>bm</t>
  </si>
  <si>
    <t>4.1</t>
  </si>
  <si>
    <t>Zakrývací rám vrchný - hliník</t>
  </si>
  <si>
    <t>5.1</t>
  </si>
  <si>
    <t>Zakrývací rám bočný - hliník</t>
  </si>
  <si>
    <t>6.1</t>
  </si>
  <si>
    <t>Odtokový žľab - hliník</t>
  </si>
  <si>
    <t>7.1</t>
  </si>
  <si>
    <t>Montáž konštrukcie a flexi panelov</t>
  </si>
  <si>
    <t>8.1</t>
  </si>
  <si>
    <t>Výsadba vertikálnej steny + príprava rastlín</t>
  </si>
  <si>
    <t>9.1</t>
  </si>
  <si>
    <t>Závlahový inteligentný systém, material + montáž + technológia</t>
  </si>
  <si>
    <t>10.1</t>
  </si>
  <si>
    <t>Doprava</t>
  </si>
  <si>
    <t>05 - Areálová dažďov - 05 - Areálová dažďová kan...</t>
  </si>
  <si>
    <t xml:space="preserve">    01 - Zameranie stavby - opávneným geodetom</t>
  </si>
  <si>
    <t>PSV - Práce a dodávky PSV</t>
  </si>
  <si>
    <t xml:space="preserve">    721 - Zdravotech. vnútorná kanalizácia</t>
  </si>
  <si>
    <t>110011020.</t>
  </si>
  <si>
    <t>Vytyčenie trasy kanalizácia v rovine-dig.spracovanie(CENOVA PONUKA)</t>
  </si>
  <si>
    <t>km</t>
  </si>
  <si>
    <t>113107142</t>
  </si>
  <si>
    <t xml:space="preserve">Odstránenie krytu asfaltového v ploche do 200 m2, hr. nad 50 do 100 mm,  -0,18100t</t>
  </si>
  <si>
    <t>Rúra KG 2000 PP, SN 10, DN 125 L=2 m hladká pre gravitačnú kanalizáciu,</t>
  </si>
  <si>
    <t>Zátka vnútorná KG 2000 PP, SN 10, DN 110 hladká pre gravitačnú kanalizáciu,</t>
  </si>
  <si>
    <t>2865401520</t>
  </si>
  <si>
    <t>Koleno KG 2000 PP, SN 10, DN 125x45° hladké pre gravitačnú kanalizáciu,</t>
  </si>
  <si>
    <t>Montáž kanalizačnej PP odbočky DN 125</t>
  </si>
  <si>
    <t>2865401280</t>
  </si>
  <si>
    <t xml:space="preserve">Odbočka 45° KG 2000 PP, SN 10, DN 125/125 hladká pre gravitačnú kanalizáciu, </t>
  </si>
  <si>
    <t>2865401270</t>
  </si>
  <si>
    <t xml:space="preserve">Odbočka 45° KG 2000 PP, SN 10, DN 125/110 hladká pre gravitačnú kanalizáciu, </t>
  </si>
  <si>
    <t>877274048</t>
  </si>
  <si>
    <t>Montáž kanalizačnej PP redukcie DN 125/110</t>
  </si>
  <si>
    <t>2865401000</t>
  </si>
  <si>
    <t xml:space="preserve">Redukcia KG 2000 PP, SN 10, DN 125/110 hladká pre gravitačnú kanalizáciu, </t>
  </si>
  <si>
    <t>171209002</t>
  </si>
  <si>
    <t>Poplatok za skladovanie - zemina a kamenivo (17 05) ostatné</t>
  </si>
  <si>
    <t>998721201</t>
  </si>
  <si>
    <t>Presun hmôt pre vnútornú kanalizáciu v objektoch výšky do 6 m</t>
  </si>
  <si>
    <t>%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</si>
</sst>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4" fontId="9" fillId="0" borderId="0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4" fontId="16" fillId="0" borderId="0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left"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0" fillId="6" borderId="9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horizontal="right" vertical="center"/>
    </xf>
    <xf numFmtId="4" fontId="23" fillId="0" borderId="0" xfId="0" applyNumberFormat="1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 applyProtection="1">
      <alignment vertical="center"/>
    </xf>
    <xf numFmtId="4" fontId="28" fillId="0" borderId="17" xfId="0" applyNumberFormat="1" applyFont="1" applyBorder="1" applyAlignment="1" applyProtection="1">
      <alignment vertical="center"/>
    </xf>
    <xf numFmtId="166" fontId="28" fillId="0" borderId="17" xfId="0" applyNumberFormat="1" applyFont="1" applyBorder="1" applyAlignment="1" applyProtection="1">
      <alignment vertical="center"/>
    </xf>
    <xf numFmtId="4" fontId="28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 applyProtection="1">
      <alignment vertical="center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0" fillId="2" borderId="0" xfId="0" applyFill="1" applyProtection="1"/>
    <xf numFmtId="0" fontId="11" fillId="2" borderId="0" xfId="1" applyFont="1" applyFill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18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4" fontId="29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7" fontId="5" fillId="0" borderId="0" xfId="0" applyNumberFormat="1" applyFont="1" applyBorder="1" applyAlignment="1" applyProtection="1"/>
    <xf numFmtId="4" fontId="30" fillId="0" borderId="0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7" fontId="23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167" fontId="5" fillId="0" borderId="0" xfId="0" applyNumberFormat="1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167" fontId="6" fillId="0" borderId="17" xfId="0" applyNumberFormat="1" applyFont="1" applyBorder="1" applyAlignment="1" applyProtection="1"/>
    <xf numFmtId="167" fontId="6" fillId="0" borderId="17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</xf>
    <xf numFmtId="49" fontId="33" fillId="0" borderId="25" xfId="0" applyNumberFormat="1" applyFont="1" applyBorder="1" applyAlignment="1" applyProtection="1">
      <alignment horizontal="left" vertical="center" wrapText="1"/>
    </xf>
    <xf numFmtId="0" fontId="33" fillId="0" borderId="25" xfId="0" applyFont="1" applyBorder="1" applyAlignment="1" applyProtection="1">
      <alignment horizontal="left" vertical="center" wrapText="1"/>
    </xf>
    <xf numFmtId="0" fontId="33" fillId="0" borderId="25" xfId="0" applyFont="1" applyBorder="1" applyAlignment="1" applyProtection="1">
      <alignment horizontal="center" vertical="center" wrapText="1"/>
    </xf>
    <xf numFmtId="167" fontId="33" fillId="0" borderId="25" xfId="0" applyNumberFormat="1" applyFont="1" applyBorder="1" applyAlignment="1" applyProtection="1">
      <alignment vertical="center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4" borderId="25" xfId="0" applyNumberFormat="1" applyFont="1" applyFill="1" applyBorder="1" applyAlignment="1" applyProtection="1">
      <alignment vertical="center"/>
    </xf>
    <xf numFmtId="167" fontId="6" fillId="0" borderId="12" xfId="0" applyNumberFormat="1" applyFont="1" applyBorder="1" applyAlignment="1" applyProtection="1"/>
    <xf numFmtId="167" fontId="6" fillId="0" borderId="12" xfId="0" applyNumberFormat="1" applyFont="1" applyBorder="1" applyAlignment="1" applyProtection="1">
      <alignment vertical="center"/>
    </xf>
    <xf numFmtId="167" fontId="6" fillId="0" borderId="0" xfId="0" applyNumberFormat="1" applyFont="1" applyBorder="1" applyAlignment="1" applyProtection="1"/>
    <xf numFmtId="167" fontId="6" fillId="0" borderId="0" xfId="0" applyNumberFormat="1" applyFont="1" applyBorder="1" applyAlignment="1" applyProtection="1">
      <alignment vertical="center"/>
    </xf>
    <xf numFmtId="167" fontId="6" fillId="0" borderId="23" xfId="0" applyNumberFormat="1" applyFont="1" applyBorder="1" applyAlignment="1" applyProtection="1"/>
    <xf numFmtId="167" fontId="6" fillId="0" borderId="23" xfId="0" applyNumberFormat="1" applyFont="1" applyBorder="1" applyAlignment="1" applyProtection="1">
      <alignment vertical="center"/>
    </xf>
    <xf numFmtId="167" fontId="5" fillId="0" borderId="23" xfId="0" applyNumberFormat="1" applyFont="1" applyBorder="1" applyAlignment="1" applyProtection="1"/>
    <xf numFmtId="167" fontId="5" fillId="0" borderId="23" xfId="0" applyNumberFormat="1" applyFont="1" applyBorder="1" applyAlignment="1" applyProtection="1">
      <alignment vertical="center"/>
    </xf>
    <xf numFmtId="167" fontId="5" fillId="0" borderId="12" xfId="0" applyNumberFormat="1" applyFont="1" applyBorder="1" applyAlignment="1" applyProtection="1"/>
    <xf numFmtId="167" fontId="5" fillId="0" borderId="12" xfId="0" applyNumberFormat="1" applyFont="1" applyBorder="1" applyAlignment="1" applyProtection="1">
      <alignment vertical="center"/>
    </xf>
    <xf numFmtId="167" fontId="5" fillId="0" borderId="17" xfId="0" applyNumberFormat="1" applyFont="1" applyBorder="1" applyAlignment="1" applyProtection="1"/>
    <xf numFmtId="167" fontId="5" fillId="0" borderId="17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R2" s="19" t="s">
        <v>8</v>
      </c>
      <c r="BS2" s="20" t="s">
        <v>9</v>
      </c>
      <c r="BT2" s="20" t="s">
        <v>10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ht="36.96" customHeight="1">
      <c r="B4" s="24"/>
      <c r="C4" s="25" t="s">
        <v>11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7"/>
      <c r="AS4" s="18" t="s">
        <v>12</v>
      </c>
      <c r="BE4" s="28" t="s">
        <v>13</v>
      </c>
      <c r="BS4" s="20" t="s">
        <v>9</v>
      </c>
    </row>
    <row r="5" ht="14.4" customHeight="1">
      <c r="B5" s="24"/>
      <c r="C5" s="29"/>
      <c r="D5" s="30" t="s">
        <v>14</v>
      </c>
      <c r="E5" s="29"/>
      <c r="F5" s="29"/>
      <c r="G5" s="29"/>
      <c r="H5" s="29"/>
      <c r="I5" s="29"/>
      <c r="J5" s="29"/>
      <c r="K5" s="31" t="s">
        <v>15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7"/>
      <c r="BE5" s="32" t="s">
        <v>16</v>
      </c>
      <c r="BS5" s="20" t="s">
        <v>9</v>
      </c>
    </row>
    <row r="6" ht="36.96" customHeight="1">
      <c r="B6" s="24"/>
      <c r="C6" s="29"/>
      <c r="D6" s="33" t="s">
        <v>17</v>
      </c>
      <c r="E6" s="29"/>
      <c r="F6" s="29"/>
      <c r="G6" s="29"/>
      <c r="H6" s="29"/>
      <c r="I6" s="29"/>
      <c r="J6" s="29"/>
      <c r="K6" s="34" t="s">
        <v>18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7"/>
      <c r="BE6" s="35"/>
      <c r="BS6" s="20" t="s">
        <v>9</v>
      </c>
    </row>
    <row r="7" ht="14.4" customHeight="1">
      <c r="B7" s="24"/>
      <c r="C7" s="29"/>
      <c r="D7" s="36" t="s">
        <v>19</v>
      </c>
      <c r="E7" s="29"/>
      <c r="F7" s="29"/>
      <c r="G7" s="29"/>
      <c r="H7" s="29"/>
      <c r="I7" s="29"/>
      <c r="J7" s="29"/>
      <c r="K7" s="31" t="s">
        <v>20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6" t="s">
        <v>21</v>
      </c>
      <c r="AL7" s="29"/>
      <c r="AM7" s="29"/>
      <c r="AN7" s="31" t="s">
        <v>20</v>
      </c>
      <c r="AO7" s="29"/>
      <c r="AP7" s="29"/>
      <c r="AQ7" s="27"/>
      <c r="BE7" s="35"/>
      <c r="BS7" s="20" t="s">
        <v>9</v>
      </c>
    </row>
    <row r="8" ht="14.4" customHeight="1">
      <c r="B8" s="24"/>
      <c r="C8" s="29"/>
      <c r="D8" s="36" t="s">
        <v>22</v>
      </c>
      <c r="E8" s="29"/>
      <c r="F8" s="29"/>
      <c r="G8" s="29"/>
      <c r="H8" s="29"/>
      <c r="I8" s="29"/>
      <c r="J8" s="29"/>
      <c r="K8" s="31" t="s">
        <v>23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6" t="s">
        <v>24</v>
      </c>
      <c r="AL8" s="29"/>
      <c r="AM8" s="29"/>
      <c r="AN8" s="37" t="s">
        <v>25</v>
      </c>
      <c r="AO8" s="29"/>
      <c r="AP8" s="29"/>
      <c r="AQ8" s="27"/>
      <c r="BE8" s="35"/>
      <c r="BS8" s="20" t="s">
        <v>9</v>
      </c>
    </row>
    <row r="9" ht="14.4" customHeight="1">
      <c r="B9" s="24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35"/>
      <c r="BS9" s="20" t="s">
        <v>9</v>
      </c>
    </row>
    <row r="10" ht="14.4" customHeight="1">
      <c r="B10" s="24"/>
      <c r="C10" s="29"/>
      <c r="D10" s="36" t="s">
        <v>26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6" t="s">
        <v>27</v>
      </c>
      <c r="AL10" s="29"/>
      <c r="AM10" s="29"/>
      <c r="AN10" s="31" t="s">
        <v>20</v>
      </c>
      <c r="AO10" s="29"/>
      <c r="AP10" s="29"/>
      <c r="AQ10" s="27"/>
      <c r="BE10" s="35"/>
      <c r="BS10" s="20" t="s">
        <v>9</v>
      </c>
    </row>
    <row r="11" ht="18.48" customHeight="1">
      <c r="B11" s="24"/>
      <c r="C11" s="29"/>
      <c r="D11" s="29"/>
      <c r="E11" s="31" t="s">
        <v>28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6" t="s">
        <v>29</v>
      </c>
      <c r="AL11" s="29"/>
      <c r="AM11" s="29"/>
      <c r="AN11" s="31" t="s">
        <v>20</v>
      </c>
      <c r="AO11" s="29"/>
      <c r="AP11" s="29"/>
      <c r="AQ11" s="27"/>
      <c r="BE11" s="35"/>
      <c r="BS11" s="20" t="s">
        <v>9</v>
      </c>
    </row>
    <row r="12" ht="6.96" customHeight="1">
      <c r="B12" s="24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35"/>
      <c r="BS12" s="20" t="s">
        <v>9</v>
      </c>
    </row>
    <row r="13" ht="14.4" customHeight="1">
      <c r="B13" s="24"/>
      <c r="C13" s="29"/>
      <c r="D13" s="36" t="s">
        <v>30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6" t="s">
        <v>27</v>
      </c>
      <c r="AL13" s="29"/>
      <c r="AM13" s="29"/>
      <c r="AN13" s="38" t="s">
        <v>31</v>
      </c>
      <c r="AO13" s="29"/>
      <c r="AP13" s="29"/>
      <c r="AQ13" s="27"/>
      <c r="BE13" s="35"/>
      <c r="BS13" s="20" t="s">
        <v>9</v>
      </c>
    </row>
    <row r="14">
      <c r="B14" s="24"/>
      <c r="C14" s="29"/>
      <c r="D14" s="29"/>
      <c r="E14" s="38" t="s">
        <v>31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6" t="s">
        <v>29</v>
      </c>
      <c r="AL14" s="29"/>
      <c r="AM14" s="29"/>
      <c r="AN14" s="38" t="s">
        <v>31</v>
      </c>
      <c r="AO14" s="29"/>
      <c r="AP14" s="29"/>
      <c r="AQ14" s="27"/>
      <c r="BE14" s="35"/>
      <c r="BS14" s="20" t="s">
        <v>9</v>
      </c>
    </row>
    <row r="15" ht="6.96" customHeight="1">
      <c r="B15" s="2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35"/>
      <c r="BS15" s="20" t="s">
        <v>6</v>
      </c>
    </row>
    <row r="16" ht="14.4" customHeight="1">
      <c r="B16" s="24"/>
      <c r="C16" s="29"/>
      <c r="D16" s="36" t="s">
        <v>32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6" t="s">
        <v>27</v>
      </c>
      <c r="AL16" s="29"/>
      <c r="AM16" s="29"/>
      <c r="AN16" s="31" t="s">
        <v>20</v>
      </c>
      <c r="AO16" s="29"/>
      <c r="AP16" s="29"/>
      <c r="AQ16" s="27"/>
      <c r="BE16" s="35"/>
      <c r="BS16" s="20" t="s">
        <v>6</v>
      </c>
    </row>
    <row r="17" ht="18.48" customHeight="1">
      <c r="B17" s="24"/>
      <c r="C17" s="29"/>
      <c r="D17" s="29"/>
      <c r="E17" s="31" t="s">
        <v>33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6" t="s">
        <v>29</v>
      </c>
      <c r="AL17" s="29"/>
      <c r="AM17" s="29"/>
      <c r="AN17" s="31" t="s">
        <v>20</v>
      </c>
      <c r="AO17" s="29"/>
      <c r="AP17" s="29"/>
      <c r="AQ17" s="27"/>
      <c r="BE17" s="35"/>
      <c r="BS17" s="20" t="s">
        <v>34</v>
      </c>
    </row>
    <row r="18" ht="6.96" customHeight="1">
      <c r="B18" s="24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35"/>
      <c r="BS18" s="20" t="s">
        <v>35</v>
      </c>
    </row>
    <row r="19" ht="14.4" customHeight="1">
      <c r="B19" s="24"/>
      <c r="C19" s="29"/>
      <c r="D19" s="36" t="s">
        <v>36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6" t="s">
        <v>27</v>
      </c>
      <c r="AL19" s="29"/>
      <c r="AM19" s="29"/>
      <c r="AN19" s="31" t="s">
        <v>20</v>
      </c>
      <c r="AO19" s="29"/>
      <c r="AP19" s="29"/>
      <c r="AQ19" s="27"/>
      <c r="BE19" s="35"/>
      <c r="BS19" s="20" t="s">
        <v>35</v>
      </c>
    </row>
    <row r="20" ht="18.48" customHeight="1">
      <c r="B20" s="24"/>
      <c r="C20" s="29"/>
      <c r="D20" s="29"/>
      <c r="E20" s="31" t="s">
        <v>37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6" t="s">
        <v>29</v>
      </c>
      <c r="AL20" s="29"/>
      <c r="AM20" s="29"/>
      <c r="AN20" s="31" t="s">
        <v>20</v>
      </c>
      <c r="AO20" s="29"/>
      <c r="AP20" s="29"/>
      <c r="AQ20" s="27"/>
      <c r="BE20" s="35"/>
    </row>
    <row r="21" ht="6.96" customHeight="1">
      <c r="B21" s="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35"/>
    </row>
    <row r="22">
      <c r="B22" s="24"/>
      <c r="C22" s="29"/>
      <c r="D22" s="36" t="s">
        <v>38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35"/>
    </row>
    <row r="23" ht="16.5" customHeight="1">
      <c r="B23" s="24"/>
      <c r="C23" s="29"/>
      <c r="D23" s="29"/>
      <c r="E23" s="40" t="s">
        <v>20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29"/>
      <c r="AP23" s="29"/>
      <c r="AQ23" s="27"/>
      <c r="BE23" s="35"/>
    </row>
    <row r="24" ht="6.96" customHeight="1">
      <c r="B24" s="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35"/>
    </row>
    <row r="25" ht="6.96" customHeight="1">
      <c r="B25" s="24"/>
      <c r="C25" s="29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9"/>
      <c r="AQ25" s="27"/>
      <c r="BE25" s="35"/>
    </row>
    <row r="26" ht="14.4" customHeight="1">
      <c r="B26" s="24"/>
      <c r="C26" s="29"/>
      <c r="D26" s="42" t="s">
        <v>39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43">
        <f>ROUND(AG87,2)</f>
        <v>0</v>
      </c>
      <c r="AL26" s="29"/>
      <c r="AM26" s="29"/>
      <c r="AN26" s="29"/>
      <c r="AO26" s="29"/>
      <c r="AP26" s="29"/>
      <c r="AQ26" s="27"/>
      <c r="BE26" s="35"/>
    </row>
    <row r="27" ht="14.4" customHeight="1">
      <c r="B27" s="24"/>
      <c r="C27" s="29"/>
      <c r="D27" s="42" t="s">
        <v>40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43">
        <f>ROUND(AG94,2)</f>
        <v>0</v>
      </c>
      <c r="AL27" s="43"/>
      <c r="AM27" s="43"/>
      <c r="AN27" s="43"/>
      <c r="AO27" s="43"/>
      <c r="AP27" s="29"/>
      <c r="AQ27" s="27"/>
      <c r="BE27" s="35"/>
    </row>
    <row r="28" s="1" customFormat="1" ht="6.96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BE28" s="35"/>
    </row>
    <row r="29" s="1" customFormat="1" ht="25.92" customHeight="1">
      <c r="B29" s="44"/>
      <c r="C29" s="45"/>
      <c r="D29" s="47" t="s">
        <v>41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>
        <f>ROUND(AK26+AK27,2)</f>
        <v>0</v>
      </c>
      <c r="AL29" s="48"/>
      <c r="AM29" s="48"/>
      <c r="AN29" s="48"/>
      <c r="AO29" s="48"/>
      <c r="AP29" s="45"/>
      <c r="AQ29" s="46"/>
      <c r="BE29" s="35"/>
    </row>
    <row r="30" s="1" customFormat="1" ht="6.96" customHeight="1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6"/>
      <c r="BE30" s="35"/>
    </row>
    <row r="31" s="2" customFormat="1" ht="14.4" customHeight="1">
      <c r="B31" s="50"/>
      <c r="C31" s="51"/>
      <c r="D31" s="52" t="s">
        <v>42</v>
      </c>
      <c r="E31" s="51"/>
      <c r="F31" s="52" t="s">
        <v>43</v>
      </c>
      <c r="G31" s="51"/>
      <c r="H31" s="51"/>
      <c r="I31" s="51"/>
      <c r="J31" s="51"/>
      <c r="K31" s="51"/>
      <c r="L31" s="53">
        <v>0.20000000000000001</v>
      </c>
      <c r="M31" s="51"/>
      <c r="N31" s="51"/>
      <c r="O31" s="51"/>
      <c r="P31" s="51"/>
      <c r="Q31" s="51"/>
      <c r="R31" s="51"/>
      <c r="S31" s="51"/>
      <c r="T31" s="54" t="s">
        <v>44</v>
      </c>
      <c r="U31" s="51"/>
      <c r="V31" s="51"/>
      <c r="W31" s="55">
        <f>ROUND(AZ87+SUM(CD95:CD99),2)</f>
        <v>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5">
        <f>ROUND(AV87+SUM(BY95:BY99),2)</f>
        <v>0</v>
      </c>
      <c r="AL31" s="51"/>
      <c r="AM31" s="51"/>
      <c r="AN31" s="51"/>
      <c r="AO31" s="51"/>
      <c r="AP31" s="51"/>
      <c r="AQ31" s="56"/>
      <c r="BE31" s="35"/>
    </row>
    <row r="32" s="2" customFormat="1" ht="14.4" customHeight="1">
      <c r="B32" s="50"/>
      <c r="C32" s="51"/>
      <c r="D32" s="51"/>
      <c r="E32" s="51"/>
      <c r="F32" s="52" t="s">
        <v>45</v>
      </c>
      <c r="G32" s="51"/>
      <c r="H32" s="51"/>
      <c r="I32" s="51"/>
      <c r="J32" s="51"/>
      <c r="K32" s="51"/>
      <c r="L32" s="53">
        <v>0.20000000000000001</v>
      </c>
      <c r="M32" s="51"/>
      <c r="N32" s="51"/>
      <c r="O32" s="51"/>
      <c r="P32" s="51"/>
      <c r="Q32" s="51"/>
      <c r="R32" s="51"/>
      <c r="S32" s="51"/>
      <c r="T32" s="54" t="s">
        <v>44</v>
      </c>
      <c r="U32" s="51"/>
      <c r="V32" s="51"/>
      <c r="W32" s="55">
        <f>ROUND(BA87+SUM(CE95:CE99),2)</f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5">
        <f>ROUND(AW87+SUM(BZ95:BZ99),2)</f>
        <v>0</v>
      </c>
      <c r="AL32" s="51"/>
      <c r="AM32" s="51"/>
      <c r="AN32" s="51"/>
      <c r="AO32" s="51"/>
      <c r="AP32" s="51"/>
      <c r="AQ32" s="56"/>
      <c r="BE32" s="35"/>
    </row>
    <row r="33" hidden="1" s="2" customFormat="1" ht="14.4" customHeight="1">
      <c r="B33" s="50"/>
      <c r="C33" s="51"/>
      <c r="D33" s="51"/>
      <c r="E33" s="51"/>
      <c r="F33" s="52" t="s">
        <v>46</v>
      </c>
      <c r="G33" s="51"/>
      <c r="H33" s="51"/>
      <c r="I33" s="51"/>
      <c r="J33" s="51"/>
      <c r="K33" s="51"/>
      <c r="L33" s="53">
        <v>0.20000000000000001</v>
      </c>
      <c r="M33" s="51"/>
      <c r="N33" s="51"/>
      <c r="O33" s="51"/>
      <c r="P33" s="51"/>
      <c r="Q33" s="51"/>
      <c r="R33" s="51"/>
      <c r="S33" s="51"/>
      <c r="T33" s="54" t="s">
        <v>44</v>
      </c>
      <c r="U33" s="51"/>
      <c r="V33" s="51"/>
      <c r="W33" s="55">
        <f>ROUND(BB87+SUM(CF95:CF99),2)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5">
        <v>0</v>
      </c>
      <c r="AL33" s="51"/>
      <c r="AM33" s="51"/>
      <c r="AN33" s="51"/>
      <c r="AO33" s="51"/>
      <c r="AP33" s="51"/>
      <c r="AQ33" s="56"/>
      <c r="BE33" s="35"/>
    </row>
    <row r="34" hidden="1" s="2" customFormat="1" ht="14.4" customHeight="1">
      <c r="B34" s="50"/>
      <c r="C34" s="51"/>
      <c r="D34" s="51"/>
      <c r="E34" s="51"/>
      <c r="F34" s="52" t="s">
        <v>47</v>
      </c>
      <c r="G34" s="51"/>
      <c r="H34" s="51"/>
      <c r="I34" s="51"/>
      <c r="J34" s="51"/>
      <c r="K34" s="51"/>
      <c r="L34" s="53">
        <v>0.20000000000000001</v>
      </c>
      <c r="M34" s="51"/>
      <c r="N34" s="51"/>
      <c r="O34" s="51"/>
      <c r="P34" s="51"/>
      <c r="Q34" s="51"/>
      <c r="R34" s="51"/>
      <c r="S34" s="51"/>
      <c r="T34" s="54" t="s">
        <v>44</v>
      </c>
      <c r="U34" s="51"/>
      <c r="V34" s="51"/>
      <c r="W34" s="55">
        <f>ROUND(BC87+SUM(CG95:CG99),2)</f>
        <v>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5">
        <v>0</v>
      </c>
      <c r="AL34" s="51"/>
      <c r="AM34" s="51"/>
      <c r="AN34" s="51"/>
      <c r="AO34" s="51"/>
      <c r="AP34" s="51"/>
      <c r="AQ34" s="56"/>
      <c r="BE34" s="35"/>
    </row>
    <row r="35" hidden="1" s="2" customFormat="1" ht="14.4" customHeight="1">
      <c r="B35" s="50"/>
      <c r="C35" s="51"/>
      <c r="D35" s="51"/>
      <c r="E35" s="51"/>
      <c r="F35" s="52" t="s">
        <v>48</v>
      </c>
      <c r="G35" s="51"/>
      <c r="H35" s="51"/>
      <c r="I35" s="51"/>
      <c r="J35" s="51"/>
      <c r="K35" s="51"/>
      <c r="L35" s="53">
        <v>0</v>
      </c>
      <c r="M35" s="51"/>
      <c r="N35" s="51"/>
      <c r="O35" s="51"/>
      <c r="P35" s="51"/>
      <c r="Q35" s="51"/>
      <c r="R35" s="51"/>
      <c r="S35" s="51"/>
      <c r="T35" s="54" t="s">
        <v>44</v>
      </c>
      <c r="U35" s="51"/>
      <c r="V35" s="51"/>
      <c r="W35" s="55">
        <f>ROUND(BD87+SUM(CH95:CH99),2)</f>
        <v>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5">
        <v>0</v>
      </c>
      <c r="AL35" s="51"/>
      <c r="AM35" s="51"/>
      <c r="AN35" s="51"/>
      <c r="AO35" s="51"/>
      <c r="AP35" s="51"/>
      <c r="AQ35" s="56"/>
    </row>
    <row r="36" s="1" customFormat="1" ht="6.96" customHeight="1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6"/>
    </row>
    <row r="37" s="1" customFormat="1" ht="25.92" customHeight="1">
      <c r="B37" s="44"/>
      <c r="C37" s="57"/>
      <c r="D37" s="58" t="s">
        <v>49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 t="s">
        <v>50</v>
      </c>
      <c r="U37" s="59"/>
      <c r="V37" s="59"/>
      <c r="W37" s="59"/>
      <c r="X37" s="61" t="s">
        <v>51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62">
        <f>SUM(AK29:AK35)</f>
        <v>0</v>
      </c>
      <c r="AL37" s="59"/>
      <c r="AM37" s="59"/>
      <c r="AN37" s="59"/>
      <c r="AO37" s="63"/>
      <c r="AP37" s="57"/>
      <c r="AQ37" s="46"/>
    </row>
    <row r="38" s="1" customFormat="1" ht="14.4" customHeight="1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</row>
    <row r="39">
      <c r="B39" s="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>
      <c r="B40" s="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="1" customFormat="1">
      <c r="B49" s="44"/>
      <c r="C49" s="45"/>
      <c r="D49" s="64" t="s">
        <v>52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45"/>
      <c r="AB49" s="45"/>
      <c r="AC49" s="64" t="s">
        <v>53</v>
      </c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6"/>
      <c r="AP49" s="45"/>
      <c r="AQ49" s="46"/>
    </row>
    <row r="50">
      <c r="B50" s="24"/>
      <c r="C50" s="29"/>
      <c r="D50" s="6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68"/>
      <c r="AA50" s="29"/>
      <c r="AB50" s="29"/>
      <c r="AC50" s="67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68"/>
      <c r="AP50" s="29"/>
      <c r="AQ50" s="27"/>
    </row>
    <row r="51">
      <c r="B51" s="24"/>
      <c r="C51" s="29"/>
      <c r="D51" s="6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68"/>
      <c r="AA51" s="29"/>
      <c r="AB51" s="29"/>
      <c r="AC51" s="67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68"/>
      <c r="AP51" s="29"/>
      <c r="AQ51" s="27"/>
    </row>
    <row r="52">
      <c r="B52" s="24"/>
      <c r="C52" s="29"/>
      <c r="D52" s="6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68"/>
      <c r="AA52" s="29"/>
      <c r="AB52" s="29"/>
      <c r="AC52" s="67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68"/>
      <c r="AP52" s="29"/>
      <c r="AQ52" s="27"/>
    </row>
    <row r="53">
      <c r="B53" s="24"/>
      <c r="C53" s="29"/>
      <c r="D53" s="6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68"/>
      <c r="AA53" s="29"/>
      <c r="AB53" s="29"/>
      <c r="AC53" s="67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68"/>
      <c r="AP53" s="29"/>
      <c r="AQ53" s="27"/>
    </row>
    <row r="54">
      <c r="B54" s="24"/>
      <c r="C54" s="29"/>
      <c r="D54" s="6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68"/>
      <c r="AA54" s="29"/>
      <c r="AB54" s="29"/>
      <c r="AC54" s="67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68"/>
      <c r="AP54" s="29"/>
      <c r="AQ54" s="27"/>
    </row>
    <row r="55">
      <c r="B55" s="24"/>
      <c r="C55" s="29"/>
      <c r="D55" s="6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68"/>
      <c r="AA55" s="29"/>
      <c r="AB55" s="29"/>
      <c r="AC55" s="67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68"/>
      <c r="AP55" s="29"/>
      <c r="AQ55" s="27"/>
    </row>
    <row r="56">
      <c r="B56" s="24"/>
      <c r="C56" s="29"/>
      <c r="D56" s="6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68"/>
      <c r="AA56" s="29"/>
      <c r="AB56" s="29"/>
      <c r="AC56" s="67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68"/>
      <c r="AP56" s="29"/>
      <c r="AQ56" s="27"/>
    </row>
    <row r="57">
      <c r="B57" s="24"/>
      <c r="C57" s="29"/>
      <c r="D57" s="6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68"/>
      <c r="AA57" s="29"/>
      <c r="AB57" s="29"/>
      <c r="AC57" s="67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68"/>
      <c r="AP57" s="29"/>
      <c r="AQ57" s="27"/>
    </row>
    <row r="58" s="1" customFormat="1">
      <c r="B58" s="44"/>
      <c r="C58" s="45"/>
      <c r="D58" s="69" t="s">
        <v>54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1" t="s">
        <v>55</v>
      </c>
      <c r="S58" s="70"/>
      <c r="T58" s="70"/>
      <c r="U58" s="70"/>
      <c r="V58" s="70"/>
      <c r="W58" s="70"/>
      <c r="X58" s="70"/>
      <c r="Y58" s="70"/>
      <c r="Z58" s="72"/>
      <c r="AA58" s="45"/>
      <c r="AB58" s="45"/>
      <c r="AC58" s="69" t="s">
        <v>54</v>
      </c>
      <c r="AD58" s="70"/>
      <c r="AE58" s="70"/>
      <c r="AF58" s="70"/>
      <c r="AG58" s="70"/>
      <c r="AH58" s="70"/>
      <c r="AI58" s="70"/>
      <c r="AJ58" s="70"/>
      <c r="AK58" s="70"/>
      <c r="AL58" s="70"/>
      <c r="AM58" s="71" t="s">
        <v>55</v>
      </c>
      <c r="AN58" s="70"/>
      <c r="AO58" s="72"/>
      <c r="AP58" s="45"/>
      <c r="AQ58" s="46"/>
    </row>
    <row r="59">
      <c r="B59" s="2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="1" customFormat="1">
      <c r="B60" s="44"/>
      <c r="C60" s="45"/>
      <c r="D60" s="64" t="s">
        <v>56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45"/>
      <c r="AB60" s="45"/>
      <c r="AC60" s="64" t="s">
        <v>57</v>
      </c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6"/>
      <c r="AP60" s="45"/>
      <c r="AQ60" s="46"/>
    </row>
    <row r="61">
      <c r="B61" s="24"/>
      <c r="C61" s="29"/>
      <c r="D61" s="6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68"/>
      <c r="AA61" s="29"/>
      <c r="AB61" s="29"/>
      <c r="AC61" s="67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68"/>
      <c r="AP61" s="29"/>
      <c r="AQ61" s="27"/>
    </row>
    <row r="62">
      <c r="B62" s="24"/>
      <c r="C62" s="29"/>
      <c r="D62" s="6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68"/>
      <c r="AA62" s="29"/>
      <c r="AB62" s="29"/>
      <c r="AC62" s="67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68"/>
      <c r="AP62" s="29"/>
      <c r="AQ62" s="27"/>
    </row>
    <row r="63">
      <c r="B63" s="24"/>
      <c r="C63" s="29"/>
      <c r="D63" s="6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68"/>
      <c r="AA63" s="29"/>
      <c r="AB63" s="29"/>
      <c r="AC63" s="67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68"/>
      <c r="AP63" s="29"/>
      <c r="AQ63" s="27"/>
    </row>
    <row r="64">
      <c r="B64" s="24"/>
      <c r="C64" s="29"/>
      <c r="D64" s="6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68"/>
      <c r="AA64" s="29"/>
      <c r="AB64" s="29"/>
      <c r="AC64" s="67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68"/>
      <c r="AP64" s="29"/>
      <c r="AQ64" s="27"/>
    </row>
    <row r="65">
      <c r="B65" s="24"/>
      <c r="C65" s="29"/>
      <c r="D65" s="6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68"/>
      <c r="AA65" s="29"/>
      <c r="AB65" s="29"/>
      <c r="AC65" s="67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68"/>
      <c r="AP65" s="29"/>
      <c r="AQ65" s="27"/>
    </row>
    <row r="66">
      <c r="B66" s="24"/>
      <c r="C66" s="29"/>
      <c r="D66" s="6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68"/>
      <c r="AA66" s="29"/>
      <c r="AB66" s="29"/>
      <c r="AC66" s="67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68"/>
      <c r="AP66" s="29"/>
      <c r="AQ66" s="27"/>
    </row>
    <row r="67">
      <c r="B67" s="24"/>
      <c r="C67" s="29"/>
      <c r="D67" s="6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68"/>
      <c r="AA67" s="29"/>
      <c r="AB67" s="29"/>
      <c r="AC67" s="67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68"/>
      <c r="AP67" s="29"/>
      <c r="AQ67" s="27"/>
    </row>
    <row r="68">
      <c r="B68" s="24"/>
      <c r="C68" s="29"/>
      <c r="D68" s="6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68"/>
      <c r="AA68" s="29"/>
      <c r="AB68" s="29"/>
      <c r="AC68" s="67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68"/>
      <c r="AP68" s="29"/>
      <c r="AQ68" s="27"/>
    </row>
    <row r="69" s="1" customFormat="1">
      <c r="B69" s="44"/>
      <c r="C69" s="45"/>
      <c r="D69" s="69" t="s">
        <v>54</v>
      </c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1" t="s">
        <v>55</v>
      </c>
      <c r="S69" s="70"/>
      <c r="T69" s="70"/>
      <c r="U69" s="70"/>
      <c r="V69" s="70"/>
      <c r="W69" s="70"/>
      <c r="X69" s="70"/>
      <c r="Y69" s="70"/>
      <c r="Z69" s="72"/>
      <c r="AA69" s="45"/>
      <c r="AB69" s="45"/>
      <c r="AC69" s="69" t="s">
        <v>54</v>
      </c>
      <c r="AD69" s="70"/>
      <c r="AE69" s="70"/>
      <c r="AF69" s="70"/>
      <c r="AG69" s="70"/>
      <c r="AH69" s="70"/>
      <c r="AI69" s="70"/>
      <c r="AJ69" s="70"/>
      <c r="AK69" s="70"/>
      <c r="AL69" s="70"/>
      <c r="AM69" s="71" t="s">
        <v>55</v>
      </c>
      <c r="AN69" s="70"/>
      <c r="AO69" s="72"/>
      <c r="AP69" s="45"/>
      <c r="AQ69" s="46"/>
    </row>
    <row r="70" s="1" customFormat="1" ht="6.96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6"/>
    </row>
    <row r="71" s="1" customFormat="1" ht="6.96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8"/>
    </row>
    <row r="76" s="1" customFormat="1" ht="36.96" customHeight="1">
      <c r="B76" s="44"/>
      <c r="C76" s="25" t="s">
        <v>58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46"/>
    </row>
    <row r="77" s="3" customFormat="1" ht="14.4" customHeight="1">
      <c r="B77" s="79"/>
      <c r="C77" s="36" t="s">
        <v>14</v>
      </c>
      <c r="D77" s="80"/>
      <c r="E77" s="80"/>
      <c r="F77" s="80"/>
      <c r="G77" s="80"/>
      <c r="H77" s="80"/>
      <c r="I77" s="80"/>
      <c r="J77" s="80"/>
      <c r="K77" s="80"/>
      <c r="L77" s="80" t="str">
        <f>K5</f>
        <v>05082020</v>
      </c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1"/>
    </row>
    <row r="78" s="4" customFormat="1" ht="36.96" customHeight="1">
      <c r="B78" s="82"/>
      <c r="C78" s="83" t="s">
        <v>17</v>
      </c>
      <c r="D78" s="84"/>
      <c r="E78" s="84"/>
      <c r="F78" s="84"/>
      <c r="G78" s="84"/>
      <c r="H78" s="84"/>
      <c r="I78" s="84"/>
      <c r="J78" s="84"/>
      <c r="K78" s="84"/>
      <c r="L78" s="85" t="str">
        <f>K6</f>
        <v>Vodozadržné opatrenia - ZŠ Za vodou SL</v>
      </c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6"/>
    </row>
    <row r="79" s="1" customFormat="1" ht="6.96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6"/>
    </row>
    <row r="80" s="1" customFormat="1">
      <c r="B80" s="44"/>
      <c r="C80" s="36" t="s">
        <v>22</v>
      </c>
      <c r="D80" s="45"/>
      <c r="E80" s="45"/>
      <c r="F80" s="45"/>
      <c r="G80" s="45"/>
      <c r="H80" s="45"/>
      <c r="I80" s="45"/>
      <c r="J80" s="45"/>
      <c r="K80" s="45"/>
      <c r="L80" s="87" t="str">
        <f>IF(K8="","",K8)</f>
        <v>Stará Ľubovňa</v>
      </c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36" t="s">
        <v>24</v>
      </c>
      <c r="AJ80" s="45"/>
      <c r="AK80" s="45"/>
      <c r="AL80" s="45"/>
      <c r="AM80" s="88" t="str">
        <f> IF(AN8= "","",AN8)</f>
        <v>5. 8. 2020</v>
      </c>
      <c r="AN80" s="45"/>
      <c r="AO80" s="45"/>
      <c r="AP80" s="45"/>
      <c r="AQ80" s="46"/>
    </row>
    <row r="81" s="1" customFormat="1" ht="6.96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6"/>
    </row>
    <row r="82" s="1" customFormat="1">
      <c r="B82" s="44"/>
      <c r="C82" s="36" t="s">
        <v>26</v>
      </c>
      <c r="D82" s="45"/>
      <c r="E82" s="45"/>
      <c r="F82" s="45"/>
      <c r="G82" s="45"/>
      <c r="H82" s="45"/>
      <c r="I82" s="45"/>
      <c r="J82" s="45"/>
      <c r="K82" s="45"/>
      <c r="L82" s="80" t="str">
        <f>IF(E11= "","",E11)</f>
        <v>Mesto Stará Ľubovňa</v>
      </c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36" t="s">
        <v>32</v>
      </c>
      <c r="AJ82" s="45"/>
      <c r="AK82" s="45"/>
      <c r="AL82" s="45"/>
      <c r="AM82" s="80" t="str">
        <f>IF(E17="","",E17)</f>
        <v>Štefan Petrilák - ÚVK ZTI PROJEKT</v>
      </c>
      <c r="AN82" s="80"/>
      <c r="AO82" s="80"/>
      <c r="AP82" s="80"/>
      <c r="AQ82" s="46"/>
      <c r="AS82" s="89" t="s">
        <v>59</v>
      </c>
      <c r="AT82" s="90"/>
      <c r="AU82" s="91"/>
      <c r="AV82" s="91"/>
      <c r="AW82" s="91"/>
      <c r="AX82" s="91"/>
      <c r="AY82" s="91"/>
      <c r="AZ82" s="91"/>
      <c r="BA82" s="91"/>
      <c r="BB82" s="91"/>
      <c r="BC82" s="91"/>
      <c r="BD82" s="92"/>
    </row>
    <row r="83" s="1" customFormat="1">
      <c r="B83" s="44"/>
      <c r="C83" s="36" t="s">
        <v>30</v>
      </c>
      <c r="D83" s="45"/>
      <c r="E83" s="45"/>
      <c r="F83" s="45"/>
      <c r="G83" s="45"/>
      <c r="H83" s="45"/>
      <c r="I83" s="45"/>
      <c r="J83" s="45"/>
      <c r="K83" s="45"/>
      <c r="L83" s="80" t="str">
        <f>IF(E14= "Vyplň údaj","",E14)</f>
        <v/>
      </c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36" t="s">
        <v>36</v>
      </c>
      <c r="AJ83" s="45"/>
      <c r="AK83" s="45"/>
      <c r="AL83" s="45"/>
      <c r="AM83" s="80" t="str">
        <f>IF(E20="","",E20)</f>
        <v>Štefan Petrilák</v>
      </c>
      <c r="AN83" s="80"/>
      <c r="AO83" s="80"/>
      <c r="AP83" s="80"/>
      <c r="AQ83" s="46"/>
      <c r="AS83" s="93"/>
      <c r="AT83" s="94"/>
      <c r="AU83" s="95"/>
      <c r="AV83" s="95"/>
      <c r="AW83" s="95"/>
      <c r="AX83" s="95"/>
      <c r="AY83" s="95"/>
      <c r="AZ83" s="95"/>
      <c r="BA83" s="95"/>
      <c r="BB83" s="95"/>
      <c r="BC83" s="95"/>
      <c r="BD83" s="96"/>
    </row>
    <row r="84" s="1" customFormat="1" ht="10.8" customHeight="1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6"/>
      <c r="AS84" s="97"/>
      <c r="AT84" s="52"/>
      <c r="AU84" s="45"/>
      <c r="AV84" s="45"/>
      <c r="AW84" s="45"/>
      <c r="AX84" s="45"/>
      <c r="AY84" s="45"/>
      <c r="AZ84" s="45"/>
      <c r="BA84" s="45"/>
      <c r="BB84" s="45"/>
      <c r="BC84" s="45"/>
      <c r="BD84" s="98"/>
    </row>
    <row r="85" s="1" customFormat="1" ht="29.28" customHeight="1">
      <c r="B85" s="44"/>
      <c r="C85" s="99" t="s">
        <v>60</v>
      </c>
      <c r="D85" s="100"/>
      <c r="E85" s="100"/>
      <c r="F85" s="100"/>
      <c r="G85" s="100"/>
      <c r="H85" s="101"/>
      <c r="I85" s="102" t="s">
        <v>61</v>
      </c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2" t="s">
        <v>62</v>
      </c>
      <c r="AH85" s="100"/>
      <c r="AI85" s="100"/>
      <c r="AJ85" s="100"/>
      <c r="AK85" s="100"/>
      <c r="AL85" s="100"/>
      <c r="AM85" s="100"/>
      <c r="AN85" s="102" t="s">
        <v>63</v>
      </c>
      <c r="AO85" s="100"/>
      <c r="AP85" s="103"/>
      <c r="AQ85" s="46"/>
      <c r="AS85" s="104" t="s">
        <v>64</v>
      </c>
      <c r="AT85" s="105" t="s">
        <v>65</v>
      </c>
      <c r="AU85" s="105" t="s">
        <v>66</v>
      </c>
      <c r="AV85" s="105" t="s">
        <v>67</v>
      </c>
      <c r="AW85" s="105" t="s">
        <v>68</v>
      </c>
      <c r="AX85" s="105" t="s">
        <v>69</v>
      </c>
      <c r="AY85" s="105" t="s">
        <v>70</v>
      </c>
      <c r="AZ85" s="105" t="s">
        <v>71</v>
      </c>
      <c r="BA85" s="105" t="s">
        <v>72</v>
      </c>
      <c r="BB85" s="105" t="s">
        <v>73</v>
      </c>
      <c r="BC85" s="105" t="s">
        <v>74</v>
      </c>
      <c r="BD85" s="106" t="s">
        <v>75</v>
      </c>
    </row>
    <row r="86" s="1" customFormat="1" ht="10.8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6"/>
      <c r="AS86" s="107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6"/>
    </row>
    <row r="87" s="4" customFormat="1" ht="32.4" customHeight="1">
      <c r="B87" s="82"/>
      <c r="C87" s="108" t="s">
        <v>76</v>
      </c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10">
        <f>ROUND(SUM(AG88:AG92),2)</f>
        <v>0</v>
      </c>
      <c r="AH87" s="110"/>
      <c r="AI87" s="110"/>
      <c r="AJ87" s="110"/>
      <c r="AK87" s="110"/>
      <c r="AL87" s="110"/>
      <c r="AM87" s="110"/>
      <c r="AN87" s="111">
        <f>SUM(AG87,AT87)</f>
        <v>0</v>
      </c>
      <c r="AO87" s="111"/>
      <c r="AP87" s="111"/>
      <c r="AQ87" s="86"/>
      <c r="AS87" s="112">
        <f>ROUND(SUM(AS88:AS92),2)</f>
        <v>0</v>
      </c>
      <c r="AT87" s="113">
        <f>ROUND(SUM(AV87:AW87),2)</f>
        <v>0</v>
      </c>
      <c r="AU87" s="114">
        <f>ROUND(SUM(AU88:AU92),5)</f>
        <v>0</v>
      </c>
      <c r="AV87" s="113">
        <f>ROUND(AZ87*L31,2)</f>
        <v>0</v>
      </c>
      <c r="AW87" s="113">
        <f>ROUND(BA87*L32,2)</f>
        <v>0</v>
      </c>
      <c r="AX87" s="113">
        <f>ROUND(BB87*L31,2)</f>
        <v>0</v>
      </c>
      <c r="AY87" s="113">
        <f>ROUND(BC87*L32,2)</f>
        <v>0</v>
      </c>
      <c r="AZ87" s="113">
        <f>ROUND(SUM(AZ88:AZ92),2)</f>
        <v>0</v>
      </c>
      <c r="BA87" s="113">
        <f>ROUND(SUM(BA88:BA92),2)</f>
        <v>0</v>
      </c>
      <c r="BB87" s="113">
        <f>ROUND(SUM(BB88:BB92),2)</f>
        <v>0</v>
      </c>
      <c r="BC87" s="113">
        <f>ROUND(SUM(BC88:BC92),2)</f>
        <v>0</v>
      </c>
      <c r="BD87" s="115">
        <f>ROUND(SUM(BD88:BD92),2)</f>
        <v>0</v>
      </c>
      <c r="BS87" s="116" t="s">
        <v>77</v>
      </c>
      <c r="BT87" s="116" t="s">
        <v>78</v>
      </c>
      <c r="BU87" s="117" t="s">
        <v>79</v>
      </c>
      <c r="BV87" s="116" t="s">
        <v>80</v>
      </c>
      <c r="BW87" s="116" t="s">
        <v>81</v>
      </c>
      <c r="BX87" s="116" t="s">
        <v>82</v>
      </c>
    </row>
    <row r="88" s="5" customFormat="1" ht="63" customHeight="1">
      <c r="A88" s="118" t="s">
        <v>83</v>
      </c>
      <c r="B88" s="119"/>
      <c r="C88" s="120"/>
      <c r="D88" s="121" t="s">
        <v>84</v>
      </c>
      <c r="E88" s="121"/>
      <c r="F88" s="121"/>
      <c r="G88" s="121"/>
      <c r="H88" s="121"/>
      <c r="I88" s="122"/>
      <c r="J88" s="121" t="s">
        <v>84</v>
      </c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3">
        <f>'01 - Dažďové záhrady - 01...'!M30</f>
        <v>0</v>
      </c>
      <c r="AH88" s="122"/>
      <c r="AI88" s="122"/>
      <c r="AJ88" s="122"/>
      <c r="AK88" s="122"/>
      <c r="AL88" s="122"/>
      <c r="AM88" s="122"/>
      <c r="AN88" s="123">
        <f>SUM(AG88,AT88)</f>
        <v>0</v>
      </c>
      <c r="AO88" s="122"/>
      <c r="AP88" s="122"/>
      <c r="AQ88" s="124"/>
      <c r="AS88" s="125">
        <f>'01 - Dažďové záhrady - 01...'!M28</f>
        <v>0</v>
      </c>
      <c r="AT88" s="126">
        <f>ROUND(SUM(AV88:AW88),2)</f>
        <v>0</v>
      </c>
      <c r="AU88" s="127">
        <f>'01 - Dažďové záhrady - 01...'!W125</f>
        <v>0</v>
      </c>
      <c r="AV88" s="126">
        <f>'01 - Dažďové záhrady - 01...'!M32</f>
        <v>0</v>
      </c>
      <c r="AW88" s="126">
        <f>'01 - Dažďové záhrady - 01...'!M33</f>
        <v>0</v>
      </c>
      <c r="AX88" s="126">
        <f>'01 - Dažďové záhrady - 01...'!M34</f>
        <v>0</v>
      </c>
      <c r="AY88" s="126">
        <f>'01 - Dažďové záhrady - 01...'!M35</f>
        <v>0</v>
      </c>
      <c r="AZ88" s="126">
        <f>'01 - Dažďové záhrady - 01...'!H32</f>
        <v>0</v>
      </c>
      <c r="BA88" s="126">
        <f>'01 - Dažďové záhrady - 01...'!H33</f>
        <v>0</v>
      </c>
      <c r="BB88" s="126">
        <f>'01 - Dažďové záhrady - 01...'!H34</f>
        <v>0</v>
      </c>
      <c r="BC88" s="126">
        <f>'01 - Dažďové záhrady - 01...'!H35</f>
        <v>0</v>
      </c>
      <c r="BD88" s="128">
        <f>'01 - Dažďové záhrady - 01...'!H36</f>
        <v>0</v>
      </c>
      <c r="BT88" s="129" t="s">
        <v>85</v>
      </c>
      <c r="BV88" s="129" t="s">
        <v>80</v>
      </c>
      <c r="BW88" s="129" t="s">
        <v>86</v>
      </c>
      <c r="BX88" s="129" t="s">
        <v>81</v>
      </c>
    </row>
    <row r="89" s="5" customFormat="1" ht="47.25" customHeight="1">
      <c r="A89" s="118" t="s">
        <v>83</v>
      </c>
      <c r="B89" s="119"/>
      <c r="C89" s="120"/>
      <c r="D89" s="121" t="s">
        <v>87</v>
      </c>
      <c r="E89" s="121"/>
      <c r="F89" s="121"/>
      <c r="G89" s="121"/>
      <c r="H89" s="121"/>
      <c r="I89" s="122"/>
      <c r="J89" s="121" t="s">
        <v>87</v>
      </c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3">
        <f>'02 - Zelená strecha - 02 ...'!M30</f>
        <v>0</v>
      </c>
      <c r="AH89" s="122"/>
      <c r="AI89" s="122"/>
      <c r="AJ89" s="122"/>
      <c r="AK89" s="122"/>
      <c r="AL89" s="122"/>
      <c r="AM89" s="122"/>
      <c r="AN89" s="123">
        <f>SUM(AG89,AT89)</f>
        <v>0</v>
      </c>
      <c r="AO89" s="122"/>
      <c r="AP89" s="122"/>
      <c r="AQ89" s="124"/>
      <c r="AS89" s="125">
        <f>'02 - Zelená strecha - 02 ...'!M28</f>
        <v>0</v>
      </c>
      <c r="AT89" s="126">
        <f>ROUND(SUM(AV89:AW89),2)</f>
        <v>0</v>
      </c>
      <c r="AU89" s="127">
        <f>'02 - Zelená strecha - 02 ...'!W124</f>
        <v>0</v>
      </c>
      <c r="AV89" s="126">
        <f>'02 - Zelená strecha - 02 ...'!M32</f>
        <v>0</v>
      </c>
      <c r="AW89" s="126">
        <f>'02 - Zelená strecha - 02 ...'!M33</f>
        <v>0</v>
      </c>
      <c r="AX89" s="126">
        <f>'02 - Zelená strecha - 02 ...'!M34</f>
        <v>0</v>
      </c>
      <c r="AY89" s="126">
        <f>'02 - Zelená strecha - 02 ...'!M35</f>
        <v>0</v>
      </c>
      <c r="AZ89" s="126">
        <f>'02 - Zelená strecha - 02 ...'!H32</f>
        <v>0</v>
      </c>
      <c r="BA89" s="126">
        <f>'02 - Zelená strecha - 02 ...'!H33</f>
        <v>0</v>
      </c>
      <c r="BB89" s="126">
        <f>'02 - Zelená strecha - 02 ...'!H34</f>
        <v>0</v>
      </c>
      <c r="BC89" s="126">
        <f>'02 - Zelená strecha - 02 ...'!H35</f>
        <v>0</v>
      </c>
      <c r="BD89" s="128">
        <f>'02 - Zelená strecha - 02 ...'!H36</f>
        <v>0</v>
      </c>
      <c r="BT89" s="129" t="s">
        <v>85</v>
      </c>
      <c r="BV89" s="129" t="s">
        <v>80</v>
      </c>
      <c r="BW89" s="129" t="s">
        <v>88</v>
      </c>
      <c r="BX89" s="129" t="s">
        <v>81</v>
      </c>
    </row>
    <row r="90" s="5" customFormat="1" ht="63" customHeight="1">
      <c r="A90" s="118" t="s">
        <v>83</v>
      </c>
      <c r="B90" s="119"/>
      <c r="C90" s="120"/>
      <c r="D90" s="121" t="s">
        <v>89</v>
      </c>
      <c r="E90" s="121"/>
      <c r="F90" s="121"/>
      <c r="G90" s="121"/>
      <c r="H90" s="121"/>
      <c r="I90" s="122"/>
      <c r="J90" s="121" t="s">
        <v>90</v>
      </c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3">
        <f>'03 - Podzemná nádrž -  03...'!M30</f>
        <v>0</v>
      </c>
      <c r="AH90" s="122"/>
      <c r="AI90" s="122"/>
      <c r="AJ90" s="122"/>
      <c r="AK90" s="122"/>
      <c r="AL90" s="122"/>
      <c r="AM90" s="122"/>
      <c r="AN90" s="123">
        <f>SUM(AG90,AT90)</f>
        <v>0</v>
      </c>
      <c r="AO90" s="122"/>
      <c r="AP90" s="122"/>
      <c r="AQ90" s="124"/>
      <c r="AS90" s="125">
        <f>'03 - Podzemná nádrž -  03...'!M28</f>
        <v>0</v>
      </c>
      <c r="AT90" s="126">
        <f>ROUND(SUM(AV90:AW90),2)</f>
        <v>0</v>
      </c>
      <c r="AU90" s="127">
        <f>'03 - Podzemná nádrž -  03...'!W117</f>
        <v>0</v>
      </c>
      <c r="AV90" s="126">
        <f>'03 - Podzemná nádrž -  03...'!M32</f>
        <v>0</v>
      </c>
      <c r="AW90" s="126">
        <f>'03 - Podzemná nádrž -  03...'!M33</f>
        <v>0</v>
      </c>
      <c r="AX90" s="126">
        <f>'03 - Podzemná nádrž -  03...'!M34</f>
        <v>0</v>
      </c>
      <c r="AY90" s="126">
        <f>'03 - Podzemná nádrž -  03...'!M35</f>
        <v>0</v>
      </c>
      <c r="AZ90" s="126">
        <f>'03 - Podzemná nádrž -  03...'!H32</f>
        <v>0</v>
      </c>
      <c r="BA90" s="126">
        <f>'03 - Podzemná nádrž -  03...'!H33</f>
        <v>0</v>
      </c>
      <c r="BB90" s="126">
        <f>'03 - Podzemná nádrž -  03...'!H34</f>
        <v>0</v>
      </c>
      <c r="BC90" s="126">
        <f>'03 - Podzemná nádrž -  03...'!H35</f>
        <v>0</v>
      </c>
      <c r="BD90" s="128">
        <f>'03 - Podzemná nádrž -  03...'!H36</f>
        <v>0</v>
      </c>
      <c r="BT90" s="129" t="s">
        <v>85</v>
      </c>
      <c r="BV90" s="129" t="s">
        <v>80</v>
      </c>
      <c r="BW90" s="129" t="s">
        <v>91</v>
      </c>
      <c r="BX90" s="129" t="s">
        <v>81</v>
      </c>
    </row>
    <row r="91" s="5" customFormat="1" ht="63" customHeight="1">
      <c r="A91" s="118" t="s">
        <v>83</v>
      </c>
      <c r="B91" s="119"/>
      <c r="C91" s="120"/>
      <c r="D91" s="121" t="s">
        <v>92</v>
      </c>
      <c r="E91" s="121"/>
      <c r="F91" s="121"/>
      <c r="G91" s="121"/>
      <c r="H91" s="121"/>
      <c r="I91" s="122"/>
      <c r="J91" s="121" t="s">
        <v>93</v>
      </c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3">
        <f>'04 - Vertikálna zele -  0...'!M30</f>
        <v>0</v>
      </c>
      <c r="AH91" s="122"/>
      <c r="AI91" s="122"/>
      <c r="AJ91" s="122"/>
      <c r="AK91" s="122"/>
      <c r="AL91" s="122"/>
      <c r="AM91" s="122"/>
      <c r="AN91" s="123">
        <f>SUM(AG91,AT91)</f>
        <v>0</v>
      </c>
      <c r="AO91" s="122"/>
      <c r="AP91" s="122"/>
      <c r="AQ91" s="124"/>
      <c r="AS91" s="125">
        <f>'04 - Vertikálna zele -  0...'!M28</f>
        <v>0</v>
      </c>
      <c r="AT91" s="126">
        <f>ROUND(SUM(AV91:AW91),2)</f>
        <v>0</v>
      </c>
      <c r="AU91" s="127">
        <f>'04 - Vertikálna zele -  0...'!W119</f>
        <v>0</v>
      </c>
      <c r="AV91" s="126">
        <f>'04 - Vertikálna zele -  0...'!M32</f>
        <v>0</v>
      </c>
      <c r="AW91" s="126">
        <f>'04 - Vertikálna zele -  0...'!M33</f>
        <v>0</v>
      </c>
      <c r="AX91" s="126">
        <f>'04 - Vertikálna zele -  0...'!M34</f>
        <v>0</v>
      </c>
      <c r="AY91" s="126">
        <f>'04 - Vertikálna zele -  0...'!M35</f>
        <v>0</v>
      </c>
      <c r="AZ91" s="126">
        <f>'04 - Vertikálna zele -  0...'!H32</f>
        <v>0</v>
      </c>
      <c r="BA91" s="126">
        <f>'04 - Vertikálna zele -  0...'!H33</f>
        <v>0</v>
      </c>
      <c r="BB91" s="126">
        <f>'04 - Vertikálna zele -  0...'!H34</f>
        <v>0</v>
      </c>
      <c r="BC91" s="126">
        <f>'04 - Vertikálna zele -  0...'!H35</f>
        <v>0</v>
      </c>
      <c r="BD91" s="128">
        <f>'04 - Vertikálna zele -  0...'!H36</f>
        <v>0</v>
      </c>
      <c r="BT91" s="129" t="s">
        <v>85</v>
      </c>
      <c r="BV91" s="129" t="s">
        <v>80</v>
      </c>
      <c r="BW91" s="129" t="s">
        <v>94</v>
      </c>
      <c r="BX91" s="129" t="s">
        <v>81</v>
      </c>
    </row>
    <row r="92" s="5" customFormat="1" ht="63" customHeight="1">
      <c r="A92" s="118" t="s">
        <v>83</v>
      </c>
      <c r="B92" s="119"/>
      <c r="C92" s="120"/>
      <c r="D92" s="121" t="s">
        <v>95</v>
      </c>
      <c r="E92" s="121"/>
      <c r="F92" s="121"/>
      <c r="G92" s="121"/>
      <c r="H92" s="121"/>
      <c r="I92" s="122"/>
      <c r="J92" s="121" t="s">
        <v>96</v>
      </c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3">
        <f>'05 - Areálová dažďov - 05...'!M30</f>
        <v>0</v>
      </c>
      <c r="AH92" s="122"/>
      <c r="AI92" s="122"/>
      <c r="AJ92" s="122"/>
      <c r="AK92" s="122"/>
      <c r="AL92" s="122"/>
      <c r="AM92" s="122"/>
      <c r="AN92" s="123">
        <f>SUM(AG92,AT92)</f>
        <v>0</v>
      </c>
      <c r="AO92" s="122"/>
      <c r="AP92" s="122"/>
      <c r="AQ92" s="124"/>
      <c r="AS92" s="130">
        <f>'05 - Areálová dažďov - 05...'!M28</f>
        <v>0</v>
      </c>
      <c r="AT92" s="131">
        <f>ROUND(SUM(AV92:AW92),2)</f>
        <v>0</v>
      </c>
      <c r="AU92" s="132">
        <f>'05 - Areálová dažďov - 05...'!W124</f>
        <v>0</v>
      </c>
      <c r="AV92" s="131">
        <f>'05 - Areálová dažďov - 05...'!M32</f>
        <v>0</v>
      </c>
      <c r="AW92" s="131">
        <f>'05 - Areálová dažďov - 05...'!M33</f>
        <v>0</v>
      </c>
      <c r="AX92" s="131">
        <f>'05 - Areálová dažďov - 05...'!M34</f>
        <v>0</v>
      </c>
      <c r="AY92" s="131">
        <f>'05 - Areálová dažďov - 05...'!M35</f>
        <v>0</v>
      </c>
      <c r="AZ92" s="131">
        <f>'05 - Areálová dažďov - 05...'!H32</f>
        <v>0</v>
      </c>
      <c r="BA92" s="131">
        <f>'05 - Areálová dažďov - 05...'!H33</f>
        <v>0</v>
      </c>
      <c r="BB92" s="131">
        <f>'05 - Areálová dažďov - 05...'!H34</f>
        <v>0</v>
      </c>
      <c r="BC92" s="131">
        <f>'05 - Areálová dažďov - 05...'!H35</f>
        <v>0</v>
      </c>
      <c r="BD92" s="133">
        <f>'05 - Areálová dažďov - 05...'!H36</f>
        <v>0</v>
      </c>
      <c r="BT92" s="129" t="s">
        <v>85</v>
      </c>
      <c r="BV92" s="129" t="s">
        <v>80</v>
      </c>
      <c r="BW92" s="129" t="s">
        <v>97</v>
      </c>
      <c r="BX92" s="129" t="s">
        <v>81</v>
      </c>
    </row>
    <row r="93">
      <c r="B93" s="24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7"/>
    </row>
    <row r="94" s="1" customFormat="1" ht="30" customHeight="1">
      <c r="B94" s="44"/>
      <c r="C94" s="108" t="s">
        <v>98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111">
        <f>ROUND(SUM(AG95:AG98),2)</f>
        <v>0</v>
      </c>
      <c r="AH94" s="111"/>
      <c r="AI94" s="111"/>
      <c r="AJ94" s="111"/>
      <c r="AK94" s="111"/>
      <c r="AL94" s="111"/>
      <c r="AM94" s="111"/>
      <c r="AN94" s="111">
        <f>ROUND(SUM(AN95:AN98),2)</f>
        <v>0</v>
      </c>
      <c r="AO94" s="111"/>
      <c r="AP94" s="111"/>
      <c r="AQ94" s="46"/>
      <c r="AS94" s="104" t="s">
        <v>99</v>
      </c>
      <c r="AT94" s="105" t="s">
        <v>100</v>
      </c>
      <c r="AU94" s="105" t="s">
        <v>42</v>
      </c>
      <c r="AV94" s="106" t="s">
        <v>65</v>
      </c>
    </row>
    <row r="95" s="1" customFormat="1" ht="19.92" customHeight="1">
      <c r="B95" s="44"/>
      <c r="C95" s="45"/>
      <c r="D95" s="134" t="s">
        <v>101</v>
      </c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135">
        <f>ROUND(AG87*AS95,2)</f>
        <v>0</v>
      </c>
      <c r="AH95" s="136"/>
      <c r="AI95" s="136"/>
      <c r="AJ95" s="136"/>
      <c r="AK95" s="136"/>
      <c r="AL95" s="136"/>
      <c r="AM95" s="136"/>
      <c r="AN95" s="136">
        <f>ROUND(AG95+AV95,2)</f>
        <v>0</v>
      </c>
      <c r="AO95" s="136"/>
      <c r="AP95" s="136"/>
      <c r="AQ95" s="46"/>
      <c r="AS95" s="137">
        <v>0</v>
      </c>
      <c r="AT95" s="138" t="s">
        <v>102</v>
      </c>
      <c r="AU95" s="138" t="s">
        <v>43</v>
      </c>
      <c r="AV95" s="139">
        <f>ROUND(IF(AU95="základná",AG95*L31,IF(AU95="znížená",AG95*L32,0)),2)</f>
        <v>0</v>
      </c>
      <c r="BV95" s="20" t="s">
        <v>103</v>
      </c>
      <c r="BY95" s="140">
        <f>IF(AU95="základná",AV95,0)</f>
        <v>0</v>
      </c>
      <c r="BZ95" s="140">
        <f>IF(AU95="znížená",AV95,0)</f>
        <v>0</v>
      </c>
      <c r="CA95" s="140">
        <v>0</v>
      </c>
      <c r="CB95" s="140">
        <v>0</v>
      </c>
      <c r="CC95" s="140">
        <v>0</v>
      </c>
      <c r="CD95" s="140">
        <f>IF(AU95="základná",AG95,0)</f>
        <v>0</v>
      </c>
      <c r="CE95" s="140">
        <f>IF(AU95="znížená",AG95,0)</f>
        <v>0</v>
      </c>
      <c r="CF95" s="140">
        <f>IF(AU95="zákl. prenesená",AG95,0)</f>
        <v>0</v>
      </c>
      <c r="CG95" s="140">
        <f>IF(AU95="zníž. prenesená",AG95,0)</f>
        <v>0</v>
      </c>
      <c r="CH95" s="140">
        <f>IF(AU95="nulová",AG95,0)</f>
        <v>0</v>
      </c>
      <c r="CI95" s="20">
        <f>IF(AU95="základná",1,IF(AU95="znížená",2,IF(AU95="zákl. prenesená",4,IF(AU95="zníž. prenesená",5,3))))</f>
        <v>1</v>
      </c>
      <c r="CJ95" s="20">
        <f>IF(AT95="stavebná časť",1,IF(8895="investičná časť",2,3))</f>
        <v>1</v>
      </c>
      <c r="CK95" s="20" t="str">
        <f>IF(D95="Vyplň vlastné","","x")</f>
        <v>x</v>
      </c>
    </row>
    <row r="96" s="1" customFormat="1" ht="19.92" customHeight="1">
      <c r="B96" s="44"/>
      <c r="C96" s="45"/>
      <c r="D96" s="141" t="s">
        <v>104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45"/>
      <c r="AD96" s="45"/>
      <c r="AE96" s="45"/>
      <c r="AF96" s="45"/>
      <c r="AG96" s="135">
        <f>AG87*AS96</f>
        <v>0</v>
      </c>
      <c r="AH96" s="136"/>
      <c r="AI96" s="136"/>
      <c r="AJ96" s="136"/>
      <c r="AK96" s="136"/>
      <c r="AL96" s="136"/>
      <c r="AM96" s="136"/>
      <c r="AN96" s="136">
        <f>AG96+AV96</f>
        <v>0</v>
      </c>
      <c r="AO96" s="136"/>
      <c r="AP96" s="136"/>
      <c r="AQ96" s="46"/>
      <c r="AS96" s="142">
        <v>0</v>
      </c>
      <c r="AT96" s="143" t="s">
        <v>102</v>
      </c>
      <c r="AU96" s="143" t="s">
        <v>43</v>
      </c>
      <c r="AV96" s="144">
        <f>ROUND(IF(AU96="nulová",0,IF(OR(AU96="základná",AU96="zákl. prenesená"),AG96*L31,AG96*L32)),2)</f>
        <v>0</v>
      </c>
      <c r="BV96" s="20" t="s">
        <v>105</v>
      </c>
      <c r="BY96" s="140">
        <f>IF(AU96="základná",AV96,0)</f>
        <v>0</v>
      </c>
      <c r="BZ96" s="140">
        <f>IF(AU96="znížená",AV96,0)</f>
        <v>0</v>
      </c>
      <c r="CA96" s="140">
        <f>IF(AU96="zákl. prenesená",AV96,0)</f>
        <v>0</v>
      </c>
      <c r="CB96" s="140">
        <f>IF(AU96="zníž. prenesená",AV96,0)</f>
        <v>0</v>
      </c>
      <c r="CC96" s="140">
        <f>IF(AU96="nulová",AV96,0)</f>
        <v>0</v>
      </c>
      <c r="CD96" s="140">
        <f>IF(AU96="základná",AG96,0)</f>
        <v>0</v>
      </c>
      <c r="CE96" s="140">
        <f>IF(AU96="znížená",AG96,0)</f>
        <v>0</v>
      </c>
      <c r="CF96" s="140">
        <f>IF(AU96="zákl. prenesená",AG96,0)</f>
        <v>0</v>
      </c>
      <c r="CG96" s="140">
        <f>IF(AU96="zníž. prenesená",AG96,0)</f>
        <v>0</v>
      </c>
      <c r="CH96" s="140">
        <f>IF(AU96="nulová",AG96,0)</f>
        <v>0</v>
      </c>
      <c r="CI96" s="20">
        <f>IF(AU96="základná",1,IF(AU96="znížená",2,IF(AU96="zákl. prenesená",4,IF(AU96="zníž. prenesená",5,3))))</f>
        <v>1</v>
      </c>
      <c r="CJ96" s="20">
        <f>IF(AT96="stavebná časť",1,IF(8896="investičná časť",2,3))</f>
        <v>1</v>
      </c>
      <c r="CK96" s="20" t="str">
        <f>IF(D96="Vyplň vlastné","","x")</f>
        <v/>
      </c>
    </row>
    <row r="97" s="1" customFormat="1" ht="19.92" customHeight="1">
      <c r="B97" s="44"/>
      <c r="C97" s="45"/>
      <c r="D97" s="141" t="s">
        <v>104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45"/>
      <c r="AD97" s="45"/>
      <c r="AE97" s="45"/>
      <c r="AF97" s="45"/>
      <c r="AG97" s="135">
        <f>AG87*AS97</f>
        <v>0</v>
      </c>
      <c r="AH97" s="136"/>
      <c r="AI97" s="136"/>
      <c r="AJ97" s="136"/>
      <c r="AK97" s="136"/>
      <c r="AL97" s="136"/>
      <c r="AM97" s="136"/>
      <c r="AN97" s="136">
        <f>AG97+AV97</f>
        <v>0</v>
      </c>
      <c r="AO97" s="136"/>
      <c r="AP97" s="136"/>
      <c r="AQ97" s="46"/>
      <c r="AS97" s="142">
        <v>0</v>
      </c>
      <c r="AT97" s="143" t="s">
        <v>102</v>
      </c>
      <c r="AU97" s="143" t="s">
        <v>43</v>
      </c>
      <c r="AV97" s="144">
        <f>ROUND(IF(AU97="nulová",0,IF(OR(AU97="základná",AU97="zákl. prenesená"),AG97*L31,AG97*L32)),2)</f>
        <v>0</v>
      </c>
      <c r="BV97" s="20" t="s">
        <v>105</v>
      </c>
      <c r="BY97" s="140">
        <f>IF(AU97="základná",AV97,0)</f>
        <v>0</v>
      </c>
      <c r="BZ97" s="140">
        <f>IF(AU97="znížená",AV97,0)</f>
        <v>0</v>
      </c>
      <c r="CA97" s="140">
        <f>IF(AU97="zákl. prenesená",AV97,0)</f>
        <v>0</v>
      </c>
      <c r="CB97" s="140">
        <f>IF(AU97="zníž. prenesená",AV97,0)</f>
        <v>0</v>
      </c>
      <c r="CC97" s="140">
        <f>IF(AU97="nulová",AV97,0)</f>
        <v>0</v>
      </c>
      <c r="CD97" s="140">
        <f>IF(AU97="základná",AG97,0)</f>
        <v>0</v>
      </c>
      <c r="CE97" s="140">
        <f>IF(AU97="znížená",AG97,0)</f>
        <v>0</v>
      </c>
      <c r="CF97" s="140">
        <f>IF(AU97="zákl. prenesená",AG97,0)</f>
        <v>0</v>
      </c>
      <c r="CG97" s="140">
        <f>IF(AU97="zníž. prenesená",AG97,0)</f>
        <v>0</v>
      </c>
      <c r="CH97" s="140">
        <f>IF(AU97="nulová",AG97,0)</f>
        <v>0</v>
      </c>
      <c r="CI97" s="20">
        <f>IF(AU97="základná",1,IF(AU97="znížená",2,IF(AU97="zákl. prenesená",4,IF(AU97="zníž. prenesená",5,3))))</f>
        <v>1</v>
      </c>
      <c r="CJ97" s="20">
        <f>IF(AT97="stavebná časť",1,IF(8897="investičná časť",2,3))</f>
        <v>1</v>
      </c>
      <c r="CK97" s="20" t="str">
        <f>IF(D97="Vyplň vlastné","","x")</f>
        <v/>
      </c>
    </row>
    <row r="98" s="1" customFormat="1" ht="19.92" customHeight="1">
      <c r="B98" s="44"/>
      <c r="C98" s="45"/>
      <c r="D98" s="141" t="s">
        <v>104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45"/>
      <c r="AD98" s="45"/>
      <c r="AE98" s="45"/>
      <c r="AF98" s="45"/>
      <c r="AG98" s="135">
        <f>AG87*AS98</f>
        <v>0</v>
      </c>
      <c r="AH98" s="136"/>
      <c r="AI98" s="136"/>
      <c r="AJ98" s="136"/>
      <c r="AK98" s="136"/>
      <c r="AL98" s="136"/>
      <c r="AM98" s="136"/>
      <c r="AN98" s="136">
        <f>AG98+AV98</f>
        <v>0</v>
      </c>
      <c r="AO98" s="136"/>
      <c r="AP98" s="136"/>
      <c r="AQ98" s="46"/>
      <c r="AS98" s="145">
        <v>0</v>
      </c>
      <c r="AT98" s="146" t="s">
        <v>102</v>
      </c>
      <c r="AU98" s="146" t="s">
        <v>43</v>
      </c>
      <c r="AV98" s="147">
        <f>ROUND(IF(AU98="nulová",0,IF(OR(AU98="základná",AU98="zákl. prenesená"),AG98*L31,AG98*L32)),2)</f>
        <v>0</v>
      </c>
      <c r="BV98" s="20" t="s">
        <v>105</v>
      </c>
      <c r="BY98" s="140">
        <f>IF(AU98="základná",AV98,0)</f>
        <v>0</v>
      </c>
      <c r="BZ98" s="140">
        <f>IF(AU98="znížená",AV98,0)</f>
        <v>0</v>
      </c>
      <c r="CA98" s="140">
        <f>IF(AU98="zákl. prenesená",AV98,0)</f>
        <v>0</v>
      </c>
      <c r="CB98" s="140">
        <f>IF(AU98="zníž. prenesená",AV98,0)</f>
        <v>0</v>
      </c>
      <c r="CC98" s="140">
        <f>IF(AU98="nulová",AV98,0)</f>
        <v>0</v>
      </c>
      <c r="CD98" s="140">
        <f>IF(AU98="základná",AG98,0)</f>
        <v>0</v>
      </c>
      <c r="CE98" s="140">
        <f>IF(AU98="znížená",AG98,0)</f>
        <v>0</v>
      </c>
      <c r="CF98" s="140">
        <f>IF(AU98="zákl. prenesená",AG98,0)</f>
        <v>0</v>
      </c>
      <c r="CG98" s="140">
        <f>IF(AU98="zníž. prenesená",AG98,0)</f>
        <v>0</v>
      </c>
      <c r="CH98" s="140">
        <f>IF(AU98="nulová",AG98,0)</f>
        <v>0</v>
      </c>
      <c r="CI98" s="20">
        <f>IF(AU98="základná",1,IF(AU98="znížená",2,IF(AU98="zákl. prenesená",4,IF(AU98="zníž. prenesená",5,3))))</f>
        <v>1</v>
      </c>
      <c r="CJ98" s="20">
        <f>IF(AT98="stavebná časť",1,IF(8898="investičná časť",2,3))</f>
        <v>1</v>
      </c>
      <c r="CK98" s="20" t="str">
        <f>IF(D98="Vyplň vlastné","","x")</f>
        <v/>
      </c>
    </row>
    <row r="99" s="1" customFormat="1" ht="10.8" customHeigh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6"/>
    </row>
    <row r="100" s="1" customFormat="1" ht="30" customHeight="1">
      <c r="B100" s="44"/>
      <c r="C100" s="148" t="s">
        <v>106</v>
      </c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50">
        <f>ROUND(AG87+AG94,2)</f>
        <v>0</v>
      </c>
      <c r="AH100" s="150"/>
      <c r="AI100" s="150"/>
      <c r="AJ100" s="150"/>
      <c r="AK100" s="150"/>
      <c r="AL100" s="150"/>
      <c r="AM100" s="150"/>
      <c r="AN100" s="150">
        <f>AN87+AN94</f>
        <v>0</v>
      </c>
      <c r="AO100" s="150"/>
      <c r="AP100" s="150"/>
      <c r="AQ100" s="46"/>
    </row>
    <row r="101" s="1" customFormat="1" ht="6.96" customHeight="1"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5"/>
    </row>
  </sheetData>
  <sheetProtection sheet="1" formatColumns="0" formatRows="0" objects="1" scenarios="1" spinCount="10" saltValue="me81d5CLDQs3bd+f82iBPf55ctD7T1JynlheZCjscGWGyH2ZzRhA4V8z45gqTa8+Jfm+d1bCB43Qmf1C+XUXng==" hashValue="8i/5GNqfm0++vfUF13j1qdiiBYNnOCd48WzUunIDNRepeiD84ukOYplGHYy8OA3QVm8plH7qPW0bRI1fyJZcTA==" algorithmName="SHA-512" password="CC35"/>
  <mergeCells count="74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AN91:AP91"/>
    <mergeCell ref="AG91:AM91"/>
    <mergeCell ref="D91:H91"/>
    <mergeCell ref="J91:AF91"/>
    <mergeCell ref="AN92:AP92"/>
    <mergeCell ref="AG92:AM92"/>
    <mergeCell ref="D92:H92"/>
    <mergeCell ref="J92:AF92"/>
    <mergeCell ref="AG95:AM95"/>
    <mergeCell ref="AN95:AP95"/>
    <mergeCell ref="D96:AB96"/>
    <mergeCell ref="AG96:AM96"/>
    <mergeCell ref="AN96:AP96"/>
    <mergeCell ref="D97:AB97"/>
    <mergeCell ref="AG97:AM97"/>
    <mergeCell ref="AN97:AP97"/>
    <mergeCell ref="D98:AB98"/>
    <mergeCell ref="AG98:AM98"/>
    <mergeCell ref="AN98:AP98"/>
    <mergeCell ref="AG87:AM87"/>
    <mergeCell ref="AN87:AP87"/>
    <mergeCell ref="AG94:AM94"/>
    <mergeCell ref="AN94:AP94"/>
    <mergeCell ref="AG100:AM100"/>
    <mergeCell ref="AN100:AP100"/>
    <mergeCell ref="AR2:BE2"/>
  </mergeCells>
  <dataValidations count="2">
    <dataValidation type="list" allowBlank="1" showInputMessage="1" showErrorMessage="1" error="Povolené sú hodnoty základná, znížená, nulová." sqref="AU95:AU99">
      <formula1>"základná, znížená, nulová"</formula1>
    </dataValidation>
    <dataValidation type="list" allowBlank="1" showInputMessage="1" showErrorMessage="1" error="Povolené sú hodnoty stavebná časť, technologická časť, investičná časť." sqref="AT95:AT99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01 - Dažďové záhrady - 01...'!C2" display="/"/>
    <hyperlink ref="A89" location="'02 - Zelená strecha - 02 ...'!C2" display="/"/>
    <hyperlink ref="A90" location="'03 - Podzemná nádrž -  03...'!C2" display="/"/>
    <hyperlink ref="A91" location="'04 - Vertikálna zele -  0...'!C2" display="/"/>
    <hyperlink ref="A92" location="'05 - Areálová dažďov - 05...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107</v>
      </c>
      <c r="G1" s="13"/>
      <c r="H1" s="152" t="s">
        <v>108</v>
      </c>
      <c r="I1" s="152"/>
      <c r="J1" s="152"/>
      <c r="K1" s="152"/>
      <c r="L1" s="13" t="s">
        <v>109</v>
      </c>
      <c r="M1" s="11"/>
      <c r="N1" s="11"/>
      <c r="O1" s="12" t="s">
        <v>110</v>
      </c>
      <c r="P1" s="11"/>
      <c r="Q1" s="11"/>
      <c r="R1" s="11"/>
      <c r="S1" s="13" t="s">
        <v>111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86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78</v>
      </c>
    </row>
    <row r="4" ht="36.96" customHeight="1">
      <c r="B4" s="24"/>
      <c r="C4" s="25" t="s">
        <v>112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 SL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113</v>
      </c>
      <c r="E7" s="45"/>
      <c r="F7" s="34" t="s">
        <v>114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115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5. 8. 2020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tr">
        <f>IF('Rekapitulácia stavby'!AN10="","",'Rekapitulácia stavby'!AN10)</f>
        <v/>
      </c>
      <c r="P11" s="31"/>
      <c r="Q11" s="45"/>
      <c r="R11" s="46"/>
    </row>
    <row r="12" s="1" customFormat="1" ht="18" customHeight="1">
      <c r="B12" s="44"/>
      <c r="C12" s="45"/>
      <c r="D12" s="45"/>
      <c r="E12" s="31" t="str">
        <f>IF('Rekapitulácia stavby'!E11="","",'Rekapitulácia stavby'!E11)</f>
        <v>Mesto Stará Ľubovňa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tr">
        <f>IF('Rekapitulácia stavby'!AN11="","",'Rekapitulácia stavby'!AN11)</f>
        <v/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Štefan Petrilák - ÚVK ZTI PROJEKT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>Štefan Petrilák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38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116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101</v>
      </c>
      <c r="E28" s="45"/>
      <c r="F28" s="45"/>
      <c r="G28" s="45"/>
      <c r="H28" s="45"/>
      <c r="I28" s="45"/>
      <c r="J28" s="45"/>
      <c r="K28" s="45"/>
      <c r="L28" s="45"/>
      <c r="M28" s="43">
        <f>N100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41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42</v>
      </c>
      <c r="E32" s="52" t="s">
        <v>43</v>
      </c>
      <c r="F32" s="53">
        <v>0.20000000000000001</v>
      </c>
      <c r="G32" s="159" t="s">
        <v>44</v>
      </c>
      <c r="H32" s="160">
        <f>ROUND((((SUM(BE100:BE107)+SUM(BE125:BE213))+SUM(BE215:BE219))),2)</f>
        <v>0</v>
      </c>
      <c r="I32" s="45"/>
      <c r="J32" s="45"/>
      <c r="K32" s="45"/>
      <c r="L32" s="45"/>
      <c r="M32" s="160">
        <f>ROUND(((ROUND((SUM(BE100:BE107)+SUM(BE125:BE213)), 2)*F32)+SUM(BE215:BE219)*F32),2)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45</v>
      </c>
      <c r="F33" s="53">
        <v>0.20000000000000001</v>
      </c>
      <c r="G33" s="159" t="s">
        <v>44</v>
      </c>
      <c r="H33" s="160">
        <f>ROUND((((SUM(BF100:BF107)+SUM(BF125:BF213))+SUM(BF215:BF219))),2)</f>
        <v>0</v>
      </c>
      <c r="I33" s="45"/>
      <c r="J33" s="45"/>
      <c r="K33" s="45"/>
      <c r="L33" s="45"/>
      <c r="M33" s="160">
        <f>ROUND(((ROUND((SUM(BF100:BF107)+SUM(BF125:BF213)), 2)*F33)+SUM(BF215:BF219)*F33),2)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46</v>
      </c>
      <c r="F34" s="53">
        <v>0.20000000000000001</v>
      </c>
      <c r="G34" s="159" t="s">
        <v>44</v>
      </c>
      <c r="H34" s="160">
        <f>ROUND((((SUM(BG100:BG107)+SUM(BG125:BG213))+SUM(BG215:BG219))),2)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47</v>
      </c>
      <c r="F35" s="53">
        <v>0.20000000000000001</v>
      </c>
      <c r="G35" s="159" t="s">
        <v>44</v>
      </c>
      <c r="H35" s="160">
        <f>ROUND((((SUM(BH100:BH107)+SUM(BH125:BH213))+SUM(BH215:BH219))),2)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48</v>
      </c>
      <c r="F36" s="53">
        <v>0</v>
      </c>
      <c r="G36" s="159" t="s">
        <v>44</v>
      </c>
      <c r="H36" s="160">
        <f>ROUND((((SUM(BI100:BI107)+SUM(BI125:BI213))+SUM(BI215:BI219))),2)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49</v>
      </c>
      <c r="E38" s="101"/>
      <c r="F38" s="101"/>
      <c r="G38" s="162" t="s">
        <v>50</v>
      </c>
      <c r="H38" s="163" t="s">
        <v>51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52</v>
      </c>
      <c r="E50" s="65"/>
      <c r="F50" s="65"/>
      <c r="G50" s="65"/>
      <c r="H50" s="66"/>
      <c r="I50" s="45"/>
      <c r="J50" s="64" t="s">
        <v>53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54</v>
      </c>
      <c r="E59" s="70"/>
      <c r="F59" s="70"/>
      <c r="G59" s="71" t="s">
        <v>55</v>
      </c>
      <c r="H59" s="72"/>
      <c r="I59" s="45"/>
      <c r="J59" s="69" t="s">
        <v>54</v>
      </c>
      <c r="K59" s="70"/>
      <c r="L59" s="70"/>
      <c r="M59" s="70"/>
      <c r="N59" s="71" t="s">
        <v>55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56</v>
      </c>
      <c r="E61" s="65"/>
      <c r="F61" s="65"/>
      <c r="G61" s="65"/>
      <c r="H61" s="66"/>
      <c r="I61" s="45"/>
      <c r="J61" s="64" t="s">
        <v>57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54</v>
      </c>
      <c r="E70" s="70"/>
      <c r="F70" s="70"/>
      <c r="G70" s="71" t="s">
        <v>55</v>
      </c>
      <c r="H70" s="72"/>
      <c r="I70" s="45"/>
      <c r="J70" s="69" t="s">
        <v>54</v>
      </c>
      <c r="K70" s="70"/>
      <c r="L70" s="70"/>
      <c r="M70" s="70"/>
      <c r="N70" s="71" t="s">
        <v>55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117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 SL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113</v>
      </c>
      <c r="D79" s="45"/>
      <c r="E79" s="45"/>
      <c r="F79" s="85" t="str">
        <f>F7</f>
        <v>01 - Dažďové záhrady - 01 - Dažďové záhrady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5. 8. 2020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 - 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118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119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120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N125</f>
        <v>0</v>
      </c>
      <c r="O88" s="172"/>
      <c r="P88" s="172"/>
      <c r="Q88" s="172"/>
      <c r="R88" s="46"/>
      <c r="T88" s="169"/>
      <c r="U88" s="169"/>
      <c r="AU88" s="20" t="s">
        <v>121</v>
      </c>
    </row>
    <row r="89" s="6" customFormat="1" ht="24.96" customHeight="1">
      <c r="B89" s="173"/>
      <c r="C89" s="174"/>
      <c r="D89" s="175" t="s">
        <v>122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N126</f>
        <v>0</v>
      </c>
      <c r="O89" s="174"/>
      <c r="P89" s="174"/>
      <c r="Q89" s="174"/>
      <c r="R89" s="177"/>
      <c r="T89" s="178"/>
      <c r="U89" s="178"/>
    </row>
    <row r="90" s="6" customFormat="1" ht="24.96" customHeight="1">
      <c r="B90" s="173"/>
      <c r="C90" s="174"/>
      <c r="D90" s="175" t="s">
        <v>123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6">
        <f>N127</f>
        <v>0</v>
      </c>
      <c r="O90" s="174"/>
      <c r="P90" s="174"/>
      <c r="Q90" s="174"/>
      <c r="R90" s="177"/>
      <c r="T90" s="178"/>
      <c r="U90" s="178"/>
    </row>
    <row r="91" s="7" customFormat="1" ht="19.92" customHeight="1">
      <c r="B91" s="179"/>
      <c r="C91" s="180"/>
      <c r="D91" s="134" t="s">
        <v>124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N128</f>
        <v>0</v>
      </c>
      <c r="O91" s="180"/>
      <c r="P91" s="180"/>
      <c r="Q91" s="180"/>
      <c r="R91" s="181"/>
      <c r="T91" s="182"/>
      <c r="U91" s="182"/>
    </row>
    <row r="92" s="7" customFormat="1" ht="19.92" customHeight="1">
      <c r="B92" s="179"/>
      <c r="C92" s="180"/>
      <c r="D92" s="134" t="s">
        <v>125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36">
        <f>N132</f>
        <v>0</v>
      </c>
      <c r="O92" s="180"/>
      <c r="P92" s="180"/>
      <c r="Q92" s="180"/>
      <c r="R92" s="181"/>
      <c r="T92" s="182"/>
      <c r="U92" s="182"/>
    </row>
    <row r="93" s="7" customFormat="1" ht="19.92" customHeight="1">
      <c r="B93" s="179"/>
      <c r="C93" s="180"/>
      <c r="D93" s="134" t="s">
        <v>126</v>
      </c>
      <c r="E93" s="180"/>
      <c r="F93" s="180"/>
      <c r="G93" s="180"/>
      <c r="H93" s="180"/>
      <c r="I93" s="180"/>
      <c r="J93" s="180"/>
      <c r="K93" s="180"/>
      <c r="L93" s="180"/>
      <c r="M93" s="180"/>
      <c r="N93" s="136">
        <f>N133</f>
        <v>0</v>
      </c>
      <c r="O93" s="180"/>
      <c r="P93" s="180"/>
      <c r="Q93" s="180"/>
      <c r="R93" s="181"/>
      <c r="T93" s="182"/>
      <c r="U93" s="182"/>
    </row>
    <row r="94" s="7" customFormat="1" ht="19.92" customHeight="1">
      <c r="B94" s="179"/>
      <c r="C94" s="180"/>
      <c r="D94" s="134" t="s">
        <v>127</v>
      </c>
      <c r="E94" s="180"/>
      <c r="F94" s="180"/>
      <c r="G94" s="180"/>
      <c r="H94" s="180"/>
      <c r="I94" s="180"/>
      <c r="J94" s="180"/>
      <c r="K94" s="180"/>
      <c r="L94" s="180"/>
      <c r="M94" s="180"/>
      <c r="N94" s="136">
        <f>N134</f>
        <v>0</v>
      </c>
      <c r="O94" s="180"/>
      <c r="P94" s="180"/>
      <c r="Q94" s="180"/>
      <c r="R94" s="181"/>
      <c r="T94" s="182"/>
      <c r="U94" s="182"/>
    </row>
    <row r="95" s="7" customFormat="1" ht="19.92" customHeight="1">
      <c r="B95" s="179"/>
      <c r="C95" s="180"/>
      <c r="D95" s="134" t="s">
        <v>128</v>
      </c>
      <c r="E95" s="180"/>
      <c r="F95" s="180"/>
      <c r="G95" s="180"/>
      <c r="H95" s="180"/>
      <c r="I95" s="180"/>
      <c r="J95" s="180"/>
      <c r="K95" s="180"/>
      <c r="L95" s="180"/>
      <c r="M95" s="180"/>
      <c r="N95" s="136">
        <f>N140</f>
        <v>0</v>
      </c>
      <c r="O95" s="180"/>
      <c r="P95" s="180"/>
      <c r="Q95" s="180"/>
      <c r="R95" s="181"/>
      <c r="T95" s="182"/>
      <c r="U95" s="182"/>
    </row>
    <row r="96" s="6" customFormat="1" ht="24.96" customHeight="1">
      <c r="B96" s="173"/>
      <c r="C96" s="174"/>
      <c r="D96" s="175" t="s">
        <v>129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6">
        <f>N142</f>
        <v>0</v>
      </c>
      <c r="O96" s="174"/>
      <c r="P96" s="174"/>
      <c r="Q96" s="174"/>
      <c r="R96" s="177"/>
      <c r="T96" s="178"/>
      <c r="U96" s="178"/>
    </row>
    <row r="97" s="6" customFormat="1" ht="24.96" customHeight="1">
      <c r="B97" s="173"/>
      <c r="C97" s="174"/>
      <c r="D97" s="175" t="s">
        <v>130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76">
        <f>N213</f>
        <v>0</v>
      </c>
      <c r="O97" s="174"/>
      <c r="P97" s="174"/>
      <c r="Q97" s="174"/>
      <c r="R97" s="177"/>
      <c r="T97" s="178"/>
      <c r="U97" s="178"/>
    </row>
    <row r="98" s="6" customFormat="1" ht="21.84" customHeight="1">
      <c r="B98" s="173"/>
      <c r="C98" s="174"/>
      <c r="D98" s="175" t="s">
        <v>131</v>
      </c>
      <c r="E98" s="174"/>
      <c r="F98" s="174"/>
      <c r="G98" s="174"/>
      <c r="H98" s="174"/>
      <c r="I98" s="174"/>
      <c r="J98" s="174"/>
      <c r="K98" s="174"/>
      <c r="L98" s="174"/>
      <c r="M98" s="174"/>
      <c r="N98" s="183">
        <f>N214</f>
        <v>0</v>
      </c>
      <c r="O98" s="174"/>
      <c r="P98" s="174"/>
      <c r="Q98" s="174"/>
      <c r="R98" s="177"/>
      <c r="T98" s="178"/>
      <c r="U98" s="178"/>
    </row>
    <row r="99" s="1" customFormat="1" ht="21.84" customHeigh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  <c r="T99" s="169"/>
      <c r="U99" s="169"/>
    </row>
    <row r="100" s="1" customFormat="1" ht="29.28" customHeight="1">
      <c r="B100" s="44"/>
      <c r="C100" s="171" t="s">
        <v>132</v>
      </c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172">
        <f>ROUND(N101+N102+N103+N104+N105+N106,2)</f>
        <v>0</v>
      </c>
      <c r="O100" s="184"/>
      <c r="P100" s="184"/>
      <c r="Q100" s="184"/>
      <c r="R100" s="46"/>
      <c r="T100" s="185"/>
      <c r="U100" s="186" t="s">
        <v>42</v>
      </c>
    </row>
    <row r="101" s="1" customFormat="1" ht="18" customHeight="1">
      <c r="B101" s="44"/>
      <c r="C101" s="45"/>
      <c r="D101" s="141" t="s">
        <v>133</v>
      </c>
      <c r="E101" s="134"/>
      <c r="F101" s="134"/>
      <c r="G101" s="134"/>
      <c r="H101" s="134"/>
      <c r="I101" s="45"/>
      <c r="J101" s="45"/>
      <c r="K101" s="45"/>
      <c r="L101" s="45"/>
      <c r="M101" s="45"/>
      <c r="N101" s="135">
        <f>ROUND(N88*T101,2)</f>
        <v>0</v>
      </c>
      <c r="O101" s="136"/>
      <c r="P101" s="136"/>
      <c r="Q101" s="136"/>
      <c r="R101" s="46"/>
      <c r="S101" s="187"/>
      <c r="T101" s="188"/>
      <c r="U101" s="189" t="s">
        <v>45</v>
      </c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90" t="s">
        <v>134</v>
      </c>
      <c r="AZ101" s="187"/>
      <c r="BA101" s="187"/>
      <c r="BB101" s="187"/>
      <c r="BC101" s="187"/>
      <c r="BD101" s="187"/>
      <c r="BE101" s="191">
        <f>IF(U101="základná",N101,0)</f>
        <v>0</v>
      </c>
      <c r="BF101" s="191">
        <f>IF(U101="znížená",N101,0)</f>
        <v>0</v>
      </c>
      <c r="BG101" s="191">
        <f>IF(U101="zákl. prenesená",N101,0)</f>
        <v>0</v>
      </c>
      <c r="BH101" s="191">
        <f>IF(U101="zníž. prenesená",N101,0)</f>
        <v>0</v>
      </c>
      <c r="BI101" s="191">
        <f>IF(U101="nulová",N101,0)</f>
        <v>0</v>
      </c>
      <c r="BJ101" s="190" t="s">
        <v>135</v>
      </c>
      <c r="BK101" s="187"/>
      <c r="BL101" s="187"/>
      <c r="BM101" s="187"/>
    </row>
    <row r="102" s="1" customFormat="1" ht="18" customHeight="1">
      <c r="B102" s="44"/>
      <c r="C102" s="45"/>
      <c r="D102" s="141" t="s">
        <v>136</v>
      </c>
      <c r="E102" s="134"/>
      <c r="F102" s="134"/>
      <c r="G102" s="134"/>
      <c r="H102" s="134"/>
      <c r="I102" s="45"/>
      <c r="J102" s="45"/>
      <c r="K102" s="45"/>
      <c r="L102" s="45"/>
      <c r="M102" s="45"/>
      <c r="N102" s="135">
        <f>ROUND(N88*T102,2)</f>
        <v>0</v>
      </c>
      <c r="O102" s="136"/>
      <c r="P102" s="136"/>
      <c r="Q102" s="136"/>
      <c r="R102" s="46"/>
      <c r="S102" s="187"/>
      <c r="T102" s="188"/>
      <c r="U102" s="189" t="s">
        <v>45</v>
      </c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90" t="s">
        <v>134</v>
      </c>
      <c r="AZ102" s="187"/>
      <c r="BA102" s="187"/>
      <c r="BB102" s="187"/>
      <c r="BC102" s="187"/>
      <c r="BD102" s="187"/>
      <c r="BE102" s="191">
        <f>IF(U102="základná",N102,0)</f>
        <v>0</v>
      </c>
      <c r="BF102" s="191">
        <f>IF(U102="znížená",N102,0)</f>
        <v>0</v>
      </c>
      <c r="BG102" s="191">
        <f>IF(U102="zákl. prenesená",N102,0)</f>
        <v>0</v>
      </c>
      <c r="BH102" s="191">
        <f>IF(U102="zníž. prenesená",N102,0)</f>
        <v>0</v>
      </c>
      <c r="BI102" s="191">
        <f>IF(U102="nulová",N102,0)</f>
        <v>0</v>
      </c>
      <c r="BJ102" s="190" t="s">
        <v>135</v>
      </c>
      <c r="BK102" s="187"/>
      <c r="BL102" s="187"/>
      <c r="BM102" s="187"/>
    </row>
    <row r="103" s="1" customFormat="1" ht="18" customHeight="1">
      <c r="B103" s="44"/>
      <c r="C103" s="45"/>
      <c r="D103" s="141" t="s">
        <v>137</v>
      </c>
      <c r="E103" s="134"/>
      <c r="F103" s="134"/>
      <c r="G103" s="134"/>
      <c r="H103" s="134"/>
      <c r="I103" s="45"/>
      <c r="J103" s="45"/>
      <c r="K103" s="45"/>
      <c r="L103" s="45"/>
      <c r="M103" s="45"/>
      <c r="N103" s="135">
        <f>ROUND(N88*T103,2)</f>
        <v>0</v>
      </c>
      <c r="O103" s="136"/>
      <c r="P103" s="136"/>
      <c r="Q103" s="136"/>
      <c r="R103" s="46"/>
      <c r="S103" s="187"/>
      <c r="T103" s="188"/>
      <c r="U103" s="189" t="s">
        <v>45</v>
      </c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90" t="s">
        <v>134</v>
      </c>
      <c r="AZ103" s="187"/>
      <c r="BA103" s="187"/>
      <c r="BB103" s="187"/>
      <c r="BC103" s="187"/>
      <c r="BD103" s="187"/>
      <c r="BE103" s="191">
        <f>IF(U103="základná",N103,0)</f>
        <v>0</v>
      </c>
      <c r="BF103" s="191">
        <f>IF(U103="znížená",N103,0)</f>
        <v>0</v>
      </c>
      <c r="BG103" s="191">
        <f>IF(U103="zákl. prenesená",N103,0)</f>
        <v>0</v>
      </c>
      <c r="BH103" s="191">
        <f>IF(U103="zníž. prenesená",N103,0)</f>
        <v>0</v>
      </c>
      <c r="BI103" s="191">
        <f>IF(U103="nulová",N103,0)</f>
        <v>0</v>
      </c>
      <c r="BJ103" s="190" t="s">
        <v>135</v>
      </c>
      <c r="BK103" s="187"/>
      <c r="BL103" s="187"/>
      <c r="BM103" s="187"/>
    </row>
    <row r="104" s="1" customFormat="1" ht="18" customHeight="1">
      <c r="B104" s="44"/>
      <c r="C104" s="45"/>
      <c r="D104" s="141" t="s">
        <v>138</v>
      </c>
      <c r="E104" s="134"/>
      <c r="F104" s="134"/>
      <c r="G104" s="134"/>
      <c r="H104" s="134"/>
      <c r="I104" s="45"/>
      <c r="J104" s="45"/>
      <c r="K104" s="45"/>
      <c r="L104" s="45"/>
      <c r="M104" s="45"/>
      <c r="N104" s="135">
        <f>ROUND(N88*T104,2)</f>
        <v>0</v>
      </c>
      <c r="O104" s="136"/>
      <c r="P104" s="136"/>
      <c r="Q104" s="136"/>
      <c r="R104" s="46"/>
      <c r="S104" s="187"/>
      <c r="T104" s="188"/>
      <c r="U104" s="189" t="s">
        <v>45</v>
      </c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90" t="s">
        <v>134</v>
      </c>
      <c r="AZ104" s="187"/>
      <c r="BA104" s="187"/>
      <c r="BB104" s="187"/>
      <c r="BC104" s="187"/>
      <c r="BD104" s="187"/>
      <c r="BE104" s="191">
        <f>IF(U104="základná",N104,0)</f>
        <v>0</v>
      </c>
      <c r="BF104" s="191">
        <f>IF(U104="znížená",N104,0)</f>
        <v>0</v>
      </c>
      <c r="BG104" s="191">
        <f>IF(U104="zákl. prenesená",N104,0)</f>
        <v>0</v>
      </c>
      <c r="BH104" s="191">
        <f>IF(U104="zníž. prenesená",N104,0)</f>
        <v>0</v>
      </c>
      <c r="BI104" s="191">
        <f>IF(U104="nulová",N104,0)</f>
        <v>0</v>
      </c>
      <c r="BJ104" s="190" t="s">
        <v>135</v>
      </c>
      <c r="BK104" s="187"/>
      <c r="BL104" s="187"/>
      <c r="BM104" s="187"/>
    </row>
    <row r="105" s="1" customFormat="1" ht="18" customHeight="1">
      <c r="B105" s="44"/>
      <c r="C105" s="45"/>
      <c r="D105" s="141" t="s">
        <v>139</v>
      </c>
      <c r="E105" s="134"/>
      <c r="F105" s="134"/>
      <c r="G105" s="134"/>
      <c r="H105" s="134"/>
      <c r="I105" s="45"/>
      <c r="J105" s="45"/>
      <c r="K105" s="45"/>
      <c r="L105" s="45"/>
      <c r="M105" s="45"/>
      <c r="N105" s="135">
        <f>ROUND(N88*T105,2)</f>
        <v>0</v>
      </c>
      <c r="O105" s="136"/>
      <c r="P105" s="136"/>
      <c r="Q105" s="136"/>
      <c r="R105" s="46"/>
      <c r="S105" s="187"/>
      <c r="T105" s="188"/>
      <c r="U105" s="189" t="s">
        <v>45</v>
      </c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90" t="s">
        <v>134</v>
      </c>
      <c r="AZ105" s="187"/>
      <c r="BA105" s="187"/>
      <c r="BB105" s="187"/>
      <c r="BC105" s="187"/>
      <c r="BD105" s="187"/>
      <c r="BE105" s="191">
        <f>IF(U105="základná",N105,0)</f>
        <v>0</v>
      </c>
      <c r="BF105" s="191">
        <f>IF(U105="znížená",N105,0)</f>
        <v>0</v>
      </c>
      <c r="BG105" s="191">
        <f>IF(U105="zákl. prenesená",N105,0)</f>
        <v>0</v>
      </c>
      <c r="BH105" s="191">
        <f>IF(U105="zníž. prenesená",N105,0)</f>
        <v>0</v>
      </c>
      <c r="BI105" s="191">
        <f>IF(U105="nulová",N105,0)</f>
        <v>0</v>
      </c>
      <c r="BJ105" s="190" t="s">
        <v>135</v>
      </c>
      <c r="BK105" s="187"/>
      <c r="BL105" s="187"/>
      <c r="BM105" s="187"/>
    </row>
    <row r="106" s="1" customFormat="1" ht="18" customHeight="1">
      <c r="B106" s="44"/>
      <c r="C106" s="45"/>
      <c r="D106" s="134" t="s">
        <v>140</v>
      </c>
      <c r="E106" s="45"/>
      <c r="F106" s="45"/>
      <c r="G106" s="45"/>
      <c r="H106" s="45"/>
      <c r="I106" s="45"/>
      <c r="J106" s="45"/>
      <c r="K106" s="45"/>
      <c r="L106" s="45"/>
      <c r="M106" s="45"/>
      <c r="N106" s="135">
        <f>ROUND(N88*T106,2)</f>
        <v>0</v>
      </c>
      <c r="O106" s="136"/>
      <c r="P106" s="136"/>
      <c r="Q106" s="136"/>
      <c r="R106" s="46"/>
      <c r="S106" s="187"/>
      <c r="T106" s="192"/>
      <c r="U106" s="193" t="s">
        <v>45</v>
      </c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  <c r="AS106" s="187"/>
      <c r="AT106" s="187"/>
      <c r="AU106" s="187"/>
      <c r="AV106" s="187"/>
      <c r="AW106" s="187"/>
      <c r="AX106" s="187"/>
      <c r="AY106" s="190" t="s">
        <v>141</v>
      </c>
      <c r="AZ106" s="187"/>
      <c r="BA106" s="187"/>
      <c r="BB106" s="187"/>
      <c r="BC106" s="187"/>
      <c r="BD106" s="187"/>
      <c r="BE106" s="191">
        <f>IF(U106="základná",N106,0)</f>
        <v>0</v>
      </c>
      <c r="BF106" s="191">
        <f>IF(U106="znížená",N106,0)</f>
        <v>0</v>
      </c>
      <c r="BG106" s="191">
        <f>IF(U106="zákl. prenesená",N106,0)</f>
        <v>0</v>
      </c>
      <c r="BH106" s="191">
        <f>IF(U106="zníž. prenesená",N106,0)</f>
        <v>0</v>
      </c>
      <c r="BI106" s="191">
        <f>IF(U106="nulová",N106,0)</f>
        <v>0</v>
      </c>
      <c r="BJ106" s="190" t="s">
        <v>135</v>
      </c>
      <c r="BK106" s="187"/>
      <c r="BL106" s="187"/>
      <c r="BM106" s="187"/>
    </row>
    <row r="107" s="1" customForma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  <c r="T107" s="169"/>
      <c r="U107" s="169"/>
    </row>
    <row r="108" s="1" customFormat="1" ht="29.28" customHeight="1">
      <c r="B108" s="44"/>
      <c r="C108" s="148" t="s">
        <v>106</v>
      </c>
      <c r="D108" s="149"/>
      <c r="E108" s="149"/>
      <c r="F108" s="149"/>
      <c r="G108" s="149"/>
      <c r="H108" s="149"/>
      <c r="I108" s="149"/>
      <c r="J108" s="149"/>
      <c r="K108" s="149"/>
      <c r="L108" s="150">
        <f>ROUND(SUM(N88+N100),2)</f>
        <v>0</v>
      </c>
      <c r="M108" s="150"/>
      <c r="N108" s="150"/>
      <c r="O108" s="150"/>
      <c r="P108" s="150"/>
      <c r="Q108" s="150"/>
      <c r="R108" s="46"/>
      <c r="T108" s="169"/>
      <c r="U108" s="169"/>
    </row>
    <row r="109" s="1" customFormat="1" ht="6.96" customHeight="1"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5"/>
      <c r="T109" s="169"/>
      <c r="U109" s="169"/>
    </row>
    <row r="113" s="1" customFormat="1" ht="6.96" customHeight="1">
      <c r="B113" s="76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8"/>
    </row>
    <row r="114" s="1" customFormat="1" ht="36.96" customHeight="1">
      <c r="B114" s="44"/>
      <c r="C114" s="25" t="s">
        <v>142</v>
      </c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 ht="6.96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1" customFormat="1" ht="30" customHeight="1">
      <c r="B116" s="44"/>
      <c r="C116" s="36" t="s">
        <v>17</v>
      </c>
      <c r="D116" s="45"/>
      <c r="E116" s="45"/>
      <c r="F116" s="153" t="str">
        <f>F6</f>
        <v>Vodozadržné opatrenia - ZŠ Za vodou SL</v>
      </c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45"/>
      <c r="R116" s="46"/>
    </row>
    <row r="117" s="1" customFormat="1" ht="36.96" customHeight="1">
      <c r="B117" s="44"/>
      <c r="C117" s="83" t="s">
        <v>113</v>
      </c>
      <c r="D117" s="45"/>
      <c r="E117" s="45"/>
      <c r="F117" s="85" t="str">
        <f>F7</f>
        <v>01 - Dažďové záhrady - 01 - Dažďové záhrady</v>
      </c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1" customFormat="1" ht="6.96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6"/>
    </row>
    <row r="119" s="1" customFormat="1" ht="18" customHeight="1">
      <c r="B119" s="44"/>
      <c r="C119" s="36" t="s">
        <v>22</v>
      </c>
      <c r="D119" s="45"/>
      <c r="E119" s="45"/>
      <c r="F119" s="31" t="str">
        <f>F9</f>
        <v xml:space="preserve"> </v>
      </c>
      <c r="G119" s="45"/>
      <c r="H119" s="45"/>
      <c r="I119" s="45"/>
      <c r="J119" s="45"/>
      <c r="K119" s="36" t="s">
        <v>24</v>
      </c>
      <c r="L119" s="45"/>
      <c r="M119" s="88" t="str">
        <f>IF(O9="","",O9)</f>
        <v>5. 8. 2020</v>
      </c>
      <c r="N119" s="88"/>
      <c r="O119" s="88"/>
      <c r="P119" s="88"/>
      <c r="Q119" s="45"/>
      <c r="R119" s="46"/>
    </row>
    <row r="120" s="1" customFormat="1" ht="6.96" customHeight="1"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6"/>
    </row>
    <row r="121" s="1" customFormat="1">
      <c r="B121" s="44"/>
      <c r="C121" s="36" t="s">
        <v>26</v>
      </c>
      <c r="D121" s="45"/>
      <c r="E121" s="45"/>
      <c r="F121" s="31" t="str">
        <f>E12</f>
        <v>Mesto Stará Ľubovňa</v>
      </c>
      <c r="G121" s="45"/>
      <c r="H121" s="45"/>
      <c r="I121" s="45"/>
      <c r="J121" s="45"/>
      <c r="K121" s="36" t="s">
        <v>32</v>
      </c>
      <c r="L121" s="45"/>
      <c r="M121" s="31" t="str">
        <f>E18</f>
        <v>Štefan Petrilák - ÚVK ZTI PROJEKT</v>
      </c>
      <c r="N121" s="31"/>
      <c r="O121" s="31"/>
      <c r="P121" s="31"/>
      <c r="Q121" s="31"/>
      <c r="R121" s="46"/>
    </row>
    <row r="122" s="1" customFormat="1" ht="14.4" customHeight="1">
      <c r="B122" s="44"/>
      <c r="C122" s="36" t="s">
        <v>30</v>
      </c>
      <c r="D122" s="45"/>
      <c r="E122" s="45"/>
      <c r="F122" s="31" t="str">
        <f>IF(E15="","",E15)</f>
        <v>Vyplň údaj</v>
      </c>
      <c r="G122" s="45"/>
      <c r="H122" s="45"/>
      <c r="I122" s="45"/>
      <c r="J122" s="45"/>
      <c r="K122" s="36" t="s">
        <v>36</v>
      </c>
      <c r="L122" s="45"/>
      <c r="M122" s="31" t="str">
        <f>E21</f>
        <v>Štefan Petrilák</v>
      </c>
      <c r="N122" s="31"/>
      <c r="O122" s="31"/>
      <c r="P122" s="31"/>
      <c r="Q122" s="31"/>
      <c r="R122" s="46"/>
    </row>
    <row r="123" s="1" customFormat="1" ht="10.32" customHeight="1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6"/>
    </row>
    <row r="124" s="8" customFormat="1" ht="29.28" customHeight="1">
      <c r="B124" s="194"/>
      <c r="C124" s="195" t="s">
        <v>143</v>
      </c>
      <c r="D124" s="196" t="s">
        <v>144</v>
      </c>
      <c r="E124" s="196" t="s">
        <v>60</v>
      </c>
      <c r="F124" s="196" t="s">
        <v>145</v>
      </c>
      <c r="G124" s="196"/>
      <c r="H124" s="196"/>
      <c r="I124" s="196"/>
      <c r="J124" s="196" t="s">
        <v>146</v>
      </c>
      <c r="K124" s="196" t="s">
        <v>147</v>
      </c>
      <c r="L124" s="196" t="s">
        <v>148</v>
      </c>
      <c r="M124" s="196"/>
      <c r="N124" s="196" t="s">
        <v>119</v>
      </c>
      <c r="O124" s="196"/>
      <c r="P124" s="196"/>
      <c r="Q124" s="197"/>
      <c r="R124" s="198"/>
      <c r="T124" s="104" t="s">
        <v>149</v>
      </c>
      <c r="U124" s="105" t="s">
        <v>42</v>
      </c>
      <c r="V124" s="105" t="s">
        <v>150</v>
      </c>
      <c r="W124" s="105" t="s">
        <v>151</v>
      </c>
      <c r="X124" s="105" t="s">
        <v>152</v>
      </c>
      <c r="Y124" s="105" t="s">
        <v>153</v>
      </c>
      <c r="Z124" s="105" t="s">
        <v>154</v>
      </c>
      <c r="AA124" s="106" t="s">
        <v>155</v>
      </c>
    </row>
    <row r="125" s="1" customFormat="1" ht="29.28" customHeight="1">
      <c r="B125" s="44"/>
      <c r="C125" s="108" t="s">
        <v>116</v>
      </c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199">
        <f>BK125</f>
        <v>0</v>
      </c>
      <c r="O125" s="200"/>
      <c r="P125" s="200"/>
      <c r="Q125" s="200"/>
      <c r="R125" s="46"/>
      <c r="T125" s="107"/>
      <c r="U125" s="65"/>
      <c r="V125" s="65"/>
      <c r="W125" s="201">
        <f>W126+W127+W142+W213+W214</f>
        <v>0</v>
      </c>
      <c r="X125" s="65"/>
      <c r="Y125" s="201">
        <f>Y126+Y127+Y142+Y213+Y214</f>
        <v>63.374020999999999</v>
      </c>
      <c r="Z125" s="65"/>
      <c r="AA125" s="202">
        <f>AA126+AA127+AA142+AA213+AA214</f>
        <v>76.739000000000004</v>
      </c>
      <c r="AT125" s="20" t="s">
        <v>77</v>
      </c>
      <c r="AU125" s="20" t="s">
        <v>121</v>
      </c>
      <c r="BK125" s="203">
        <f>BK126+BK127+BK142+BK213+BK214</f>
        <v>0</v>
      </c>
    </row>
    <row r="126" s="9" customFormat="1" ht="37.44" customHeight="1">
      <c r="B126" s="204"/>
      <c r="C126" s="205"/>
      <c r="D126" s="206" t="s">
        <v>122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183">
        <f>BK126</f>
        <v>0</v>
      </c>
      <c r="O126" s="207"/>
      <c r="P126" s="207"/>
      <c r="Q126" s="207"/>
      <c r="R126" s="208"/>
      <c r="T126" s="209"/>
      <c r="U126" s="205"/>
      <c r="V126" s="205"/>
      <c r="W126" s="210">
        <v>0</v>
      </c>
      <c r="X126" s="205"/>
      <c r="Y126" s="210">
        <v>0</v>
      </c>
      <c r="Z126" s="205"/>
      <c r="AA126" s="211">
        <v>0</v>
      </c>
      <c r="AR126" s="212" t="s">
        <v>85</v>
      </c>
      <c r="AT126" s="213" t="s">
        <v>77</v>
      </c>
      <c r="AU126" s="213" t="s">
        <v>78</v>
      </c>
      <c r="AY126" s="212" t="s">
        <v>156</v>
      </c>
      <c r="BK126" s="214">
        <v>0</v>
      </c>
    </row>
    <row r="127" s="9" customFormat="1" ht="24.96" customHeight="1">
      <c r="B127" s="204"/>
      <c r="C127" s="205"/>
      <c r="D127" s="206" t="s">
        <v>123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183">
        <f>BK127</f>
        <v>0</v>
      </c>
      <c r="O127" s="207"/>
      <c r="P127" s="207"/>
      <c r="Q127" s="207"/>
      <c r="R127" s="208"/>
      <c r="T127" s="209"/>
      <c r="U127" s="205"/>
      <c r="V127" s="205"/>
      <c r="W127" s="210">
        <f>W128+SUM(W132:W134)+W140</f>
        <v>0</v>
      </c>
      <c r="X127" s="205"/>
      <c r="Y127" s="210">
        <f>Y128+SUM(Y132:Y134)+Y140</f>
        <v>9.378620999999999</v>
      </c>
      <c r="Z127" s="205"/>
      <c r="AA127" s="211">
        <f>AA128+SUM(AA132:AA134)+AA140</f>
        <v>0</v>
      </c>
      <c r="AR127" s="212" t="s">
        <v>85</v>
      </c>
      <c r="AT127" s="213" t="s">
        <v>77</v>
      </c>
      <c r="AU127" s="213" t="s">
        <v>78</v>
      </c>
      <c r="AY127" s="212" t="s">
        <v>156</v>
      </c>
      <c r="BK127" s="214">
        <f>BK128+SUM(BK132:BK134)+BK140</f>
        <v>0</v>
      </c>
    </row>
    <row r="128" s="9" customFormat="1" ht="19.92" customHeight="1">
      <c r="B128" s="204"/>
      <c r="C128" s="205"/>
      <c r="D128" s="215" t="s">
        <v>124</v>
      </c>
      <c r="E128" s="215"/>
      <c r="F128" s="215"/>
      <c r="G128" s="215"/>
      <c r="H128" s="215"/>
      <c r="I128" s="215"/>
      <c r="J128" s="215"/>
      <c r="K128" s="215"/>
      <c r="L128" s="215"/>
      <c r="M128" s="215"/>
      <c r="N128" s="216">
        <f>BK128</f>
        <v>0</v>
      </c>
      <c r="O128" s="217"/>
      <c r="P128" s="217"/>
      <c r="Q128" s="217"/>
      <c r="R128" s="208"/>
      <c r="T128" s="209"/>
      <c r="U128" s="205"/>
      <c r="V128" s="205"/>
      <c r="W128" s="210">
        <f>SUM(W129:W131)</f>
        <v>0</v>
      </c>
      <c r="X128" s="205"/>
      <c r="Y128" s="210">
        <f>SUM(Y129:Y131)</f>
        <v>9.0938429999999997</v>
      </c>
      <c r="Z128" s="205"/>
      <c r="AA128" s="211">
        <f>SUM(AA129:AA131)</f>
        <v>0</v>
      </c>
      <c r="AR128" s="212" t="s">
        <v>85</v>
      </c>
      <c r="AT128" s="213" t="s">
        <v>77</v>
      </c>
      <c r="AU128" s="213" t="s">
        <v>85</v>
      </c>
      <c r="AY128" s="212" t="s">
        <v>156</v>
      </c>
      <c r="BK128" s="214">
        <f>SUM(BK129:BK131)</f>
        <v>0</v>
      </c>
    </row>
    <row r="129" s="1" customFormat="1" ht="16.5" customHeight="1">
      <c r="B129" s="44"/>
      <c r="C129" s="218" t="s">
        <v>157</v>
      </c>
      <c r="D129" s="218" t="s">
        <v>158</v>
      </c>
      <c r="E129" s="219" t="s">
        <v>159</v>
      </c>
      <c r="F129" s="220" t="s">
        <v>160</v>
      </c>
      <c r="G129" s="220"/>
      <c r="H129" s="220"/>
      <c r="I129" s="220"/>
      <c r="J129" s="221" t="s">
        <v>161</v>
      </c>
      <c r="K129" s="222">
        <v>36.850000000000001</v>
      </c>
      <c r="L129" s="223">
        <v>0</v>
      </c>
      <c r="M129" s="224"/>
      <c r="N129" s="222">
        <f>ROUND(L129*K129,3)</f>
        <v>0</v>
      </c>
      <c r="O129" s="222"/>
      <c r="P129" s="222"/>
      <c r="Q129" s="222"/>
      <c r="R129" s="46"/>
      <c r="T129" s="225" t="s">
        <v>20</v>
      </c>
      <c r="U129" s="54" t="s">
        <v>45</v>
      </c>
      <c r="V129" s="45"/>
      <c r="W129" s="226">
        <f>V129*K129</f>
        <v>0</v>
      </c>
      <c r="X129" s="226">
        <v>0.24678</v>
      </c>
      <c r="Y129" s="226">
        <f>X129*K129</f>
        <v>9.0938429999999997</v>
      </c>
      <c r="Z129" s="226">
        <v>0</v>
      </c>
      <c r="AA129" s="227">
        <f>Z129*K129</f>
        <v>0</v>
      </c>
      <c r="AR129" s="20" t="s">
        <v>162</v>
      </c>
      <c r="AT129" s="20" t="s">
        <v>158</v>
      </c>
      <c r="AU129" s="20" t="s">
        <v>135</v>
      </c>
      <c r="AY129" s="20" t="s">
        <v>156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135</v>
      </c>
      <c r="BK129" s="228">
        <f>ROUND(L129*K129,3)</f>
        <v>0</v>
      </c>
      <c r="BL129" s="20" t="s">
        <v>162</v>
      </c>
      <c r="BM129" s="20" t="s">
        <v>135</v>
      </c>
    </row>
    <row r="130" s="1" customFormat="1" ht="38.25" customHeight="1">
      <c r="B130" s="44"/>
      <c r="C130" s="218" t="s">
        <v>163</v>
      </c>
      <c r="D130" s="218" t="s">
        <v>158</v>
      </c>
      <c r="E130" s="219" t="s">
        <v>164</v>
      </c>
      <c r="F130" s="220" t="s">
        <v>165</v>
      </c>
      <c r="G130" s="220"/>
      <c r="H130" s="220"/>
      <c r="I130" s="220"/>
      <c r="J130" s="221" t="s">
        <v>161</v>
      </c>
      <c r="K130" s="222">
        <v>36.850000000000001</v>
      </c>
      <c r="L130" s="223">
        <v>0</v>
      </c>
      <c r="M130" s="224"/>
      <c r="N130" s="222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45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162</v>
      </c>
      <c r="AT130" s="20" t="s">
        <v>158</v>
      </c>
      <c r="AU130" s="20" t="s">
        <v>135</v>
      </c>
      <c r="AY130" s="20" t="s">
        <v>156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135</v>
      </c>
      <c r="BK130" s="228">
        <f>ROUND(L130*K130,3)</f>
        <v>0</v>
      </c>
      <c r="BL130" s="20" t="s">
        <v>162</v>
      </c>
      <c r="BM130" s="20" t="s">
        <v>162</v>
      </c>
    </row>
    <row r="131" s="1" customFormat="1" ht="25.5" customHeight="1">
      <c r="B131" s="44"/>
      <c r="C131" s="229" t="s">
        <v>166</v>
      </c>
      <c r="D131" s="229" t="s">
        <v>167</v>
      </c>
      <c r="E131" s="230" t="s">
        <v>168</v>
      </c>
      <c r="F131" s="231" t="s">
        <v>169</v>
      </c>
      <c r="G131" s="231"/>
      <c r="H131" s="231"/>
      <c r="I131" s="231"/>
      <c r="J131" s="232" t="s">
        <v>170</v>
      </c>
      <c r="K131" s="233">
        <v>3.839</v>
      </c>
      <c r="L131" s="234">
        <v>0</v>
      </c>
      <c r="M131" s="235"/>
      <c r="N131" s="233">
        <f>ROUND(L131*K131,3)</f>
        <v>0</v>
      </c>
      <c r="O131" s="222"/>
      <c r="P131" s="222"/>
      <c r="Q131" s="222"/>
      <c r="R131" s="46"/>
      <c r="T131" s="225" t="s">
        <v>20</v>
      </c>
      <c r="U131" s="54" t="s">
        <v>45</v>
      </c>
      <c r="V131" s="45"/>
      <c r="W131" s="226">
        <f>V131*K131</f>
        <v>0</v>
      </c>
      <c r="X131" s="226">
        <v>0</v>
      </c>
      <c r="Y131" s="226">
        <f>X131*K131</f>
        <v>0</v>
      </c>
      <c r="Z131" s="226">
        <v>0</v>
      </c>
      <c r="AA131" s="227">
        <f>Z131*K131</f>
        <v>0</v>
      </c>
      <c r="AR131" s="20" t="s">
        <v>171</v>
      </c>
      <c r="AT131" s="20" t="s">
        <v>167</v>
      </c>
      <c r="AU131" s="20" t="s">
        <v>135</v>
      </c>
      <c r="AY131" s="20" t="s">
        <v>156</v>
      </c>
      <c r="BE131" s="140">
        <f>IF(U131="základná",N131,0)</f>
        <v>0</v>
      </c>
      <c r="BF131" s="140">
        <f>IF(U131="znížená",N131,0)</f>
        <v>0</v>
      </c>
      <c r="BG131" s="140">
        <f>IF(U131="zákl. prenesená",N131,0)</f>
        <v>0</v>
      </c>
      <c r="BH131" s="140">
        <f>IF(U131="zníž. prenesená",N131,0)</f>
        <v>0</v>
      </c>
      <c r="BI131" s="140">
        <f>IF(U131="nulová",N131,0)</f>
        <v>0</v>
      </c>
      <c r="BJ131" s="20" t="s">
        <v>135</v>
      </c>
      <c r="BK131" s="228">
        <f>ROUND(L131*K131,3)</f>
        <v>0</v>
      </c>
      <c r="BL131" s="20" t="s">
        <v>162</v>
      </c>
      <c r="BM131" s="20" t="s">
        <v>172</v>
      </c>
    </row>
    <row r="132" s="9" customFormat="1" ht="29.88" customHeight="1">
      <c r="B132" s="204"/>
      <c r="C132" s="205"/>
      <c r="D132" s="215" t="s">
        <v>125</v>
      </c>
      <c r="E132" s="215"/>
      <c r="F132" s="215"/>
      <c r="G132" s="215"/>
      <c r="H132" s="215"/>
      <c r="I132" s="215"/>
      <c r="J132" s="215"/>
      <c r="K132" s="215"/>
      <c r="L132" s="215"/>
      <c r="M132" s="215"/>
      <c r="N132" s="236">
        <f>BK132</f>
        <v>0</v>
      </c>
      <c r="O132" s="237"/>
      <c r="P132" s="237"/>
      <c r="Q132" s="237"/>
      <c r="R132" s="208"/>
      <c r="T132" s="209"/>
      <c r="U132" s="205"/>
      <c r="V132" s="205"/>
      <c r="W132" s="210">
        <v>0</v>
      </c>
      <c r="X132" s="205"/>
      <c r="Y132" s="210">
        <v>0</v>
      </c>
      <c r="Z132" s="205"/>
      <c r="AA132" s="211">
        <v>0</v>
      </c>
      <c r="AR132" s="212" t="s">
        <v>85</v>
      </c>
      <c r="AT132" s="213" t="s">
        <v>77</v>
      </c>
      <c r="AU132" s="213" t="s">
        <v>85</v>
      </c>
      <c r="AY132" s="212" t="s">
        <v>156</v>
      </c>
      <c r="BK132" s="214">
        <v>0</v>
      </c>
    </row>
    <row r="133" s="9" customFormat="1" ht="19.92" customHeight="1">
      <c r="B133" s="204"/>
      <c r="C133" s="205"/>
      <c r="D133" s="215" t="s">
        <v>126</v>
      </c>
      <c r="E133" s="215"/>
      <c r="F133" s="215"/>
      <c r="G133" s="215"/>
      <c r="H133" s="215"/>
      <c r="I133" s="215"/>
      <c r="J133" s="215"/>
      <c r="K133" s="215"/>
      <c r="L133" s="215"/>
      <c r="M133" s="215"/>
      <c r="N133" s="238">
        <f>BK133</f>
        <v>0</v>
      </c>
      <c r="O133" s="239"/>
      <c r="P133" s="239"/>
      <c r="Q133" s="239"/>
      <c r="R133" s="208"/>
      <c r="T133" s="209"/>
      <c r="U133" s="205"/>
      <c r="V133" s="205"/>
      <c r="W133" s="210">
        <v>0</v>
      </c>
      <c r="X133" s="205"/>
      <c r="Y133" s="210">
        <v>0</v>
      </c>
      <c r="Z133" s="205"/>
      <c r="AA133" s="211">
        <v>0</v>
      </c>
      <c r="AR133" s="212" t="s">
        <v>85</v>
      </c>
      <c r="AT133" s="213" t="s">
        <v>77</v>
      </c>
      <c r="AU133" s="213" t="s">
        <v>85</v>
      </c>
      <c r="AY133" s="212" t="s">
        <v>156</v>
      </c>
      <c r="BK133" s="214">
        <v>0</v>
      </c>
    </row>
    <row r="134" s="9" customFormat="1" ht="19.92" customHeight="1">
      <c r="B134" s="204"/>
      <c r="C134" s="205"/>
      <c r="D134" s="215" t="s">
        <v>127</v>
      </c>
      <c r="E134" s="215"/>
      <c r="F134" s="215"/>
      <c r="G134" s="215"/>
      <c r="H134" s="215"/>
      <c r="I134" s="215"/>
      <c r="J134" s="215"/>
      <c r="K134" s="215"/>
      <c r="L134" s="215"/>
      <c r="M134" s="215"/>
      <c r="N134" s="216">
        <f>BK134</f>
        <v>0</v>
      </c>
      <c r="O134" s="217"/>
      <c r="P134" s="217"/>
      <c r="Q134" s="217"/>
      <c r="R134" s="208"/>
      <c r="T134" s="209"/>
      <c r="U134" s="205"/>
      <c r="V134" s="205"/>
      <c r="W134" s="210">
        <f>SUM(W135:W139)</f>
        <v>0</v>
      </c>
      <c r="X134" s="205"/>
      <c r="Y134" s="210">
        <f>SUM(Y135:Y139)</f>
        <v>0.28477799999999998</v>
      </c>
      <c r="Z134" s="205"/>
      <c r="AA134" s="211">
        <f>SUM(AA135:AA139)</f>
        <v>0</v>
      </c>
      <c r="AR134" s="212" t="s">
        <v>85</v>
      </c>
      <c r="AT134" s="213" t="s">
        <v>77</v>
      </c>
      <c r="AU134" s="213" t="s">
        <v>85</v>
      </c>
      <c r="AY134" s="212" t="s">
        <v>156</v>
      </c>
      <c r="BK134" s="214">
        <f>SUM(BK135:BK139)</f>
        <v>0</v>
      </c>
    </row>
    <row r="135" s="1" customFormat="1" ht="38.25" customHeight="1">
      <c r="B135" s="44"/>
      <c r="C135" s="218" t="s">
        <v>173</v>
      </c>
      <c r="D135" s="218" t="s">
        <v>158</v>
      </c>
      <c r="E135" s="219" t="s">
        <v>174</v>
      </c>
      <c r="F135" s="220" t="s">
        <v>175</v>
      </c>
      <c r="G135" s="220"/>
      <c r="H135" s="220"/>
      <c r="I135" s="220"/>
      <c r="J135" s="221" t="s">
        <v>161</v>
      </c>
      <c r="K135" s="222">
        <v>7.7999999999999998</v>
      </c>
      <c r="L135" s="223">
        <v>0</v>
      </c>
      <c r="M135" s="224"/>
      <c r="N135" s="222">
        <f>ROUND(L135*K135,3)</f>
        <v>0</v>
      </c>
      <c r="O135" s="222"/>
      <c r="P135" s="222"/>
      <c r="Q135" s="222"/>
      <c r="R135" s="46"/>
      <c r="T135" s="225" t="s">
        <v>20</v>
      </c>
      <c r="U135" s="54" t="s">
        <v>45</v>
      </c>
      <c r="V135" s="45"/>
      <c r="W135" s="226">
        <f>V135*K135</f>
        <v>0</v>
      </c>
      <c r="X135" s="226">
        <v>0.036510000000000001</v>
      </c>
      <c r="Y135" s="226">
        <f>X135*K135</f>
        <v>0.28477799999999998</v>
      </c>
      <c r="Z135" s="226">
        <v>0</v>
      </c>
      <c r="AA135" s="227">
        <f>Z135*K135</f>
        <v>0</v>
      </c>
      <c r="AR135" s="20" t="s">
        <v>162</v>
      </c>
      <c r="AT135" s="20" t="s">
        <v>158</v>
      </c>
      <c r="AU135" s="20" t="s">
        <v>135</v>
      </c>
      <c r="AY135" s="20" t="s">
        <v>156</v>
      </c>
      <c r="BE135" s="140">
        <f>IF(U135="základná",N135,0)</f>
        <v>0</v>
      </c>
      <c r="BF135" s="140">
        <f>IF(U135="znížená",N135,0)</f>
        <v>0</v>
      </c>
      <c r="BG135" s="140">
        <f>IF(U135="zákl. prenesená",N135,0)</f>
        <v>0</v>
      </c>
      <c r="BH135" s="140">
        <f>IF(U135="zníž. prenesená",N135,0)</f>
        <v>0</v>
      </c>
      <c r="BI135" s="140">
        <f>IF(U135="nulová",N135,0)</f>
        <v>0</v>
      </c>
      <c r="BJ135" s="20" t="s">
        <v>135</v>
      </c>
      <c r="BK135" s="228">
        <f>ROUND(L135*K135,3)</f>
        <v>0</v>
      </c>
      <c r="BL135" s="20" t="s">
        <v>162</v>
      </c>
      <c r="BM135" s="20" t="s">
        <v>171</v>
      </c>
    </row>
    <row r="136" s="1" customFormat="1" ht="38.25" customHeight="1">
      <c r="B136" s="44"/>
      <c r="C136" s="218" t="s">
        <v>176</v>
      </c>
      <c r="D136" s="218" t="s">
        <v>158</v>
      </c>
      <c r="E136" s="219" t="s">
        <v>177</v>
      </c>
      <c r="F136" s="220" t="s">
        <v>178</v>
      </c>
      <c r="G136" s="220"/>
      <c r="H136" s="220"/>
      <c r="I136" s="220"/>
      <c r="J136" s="221" t="s">
        <v>170</v>
      </c>
      <c r="K136" s="222">
        <v>67.150000000000006</v>
      </c>
      <c r="L136" s="223">
        <v>0</v>
      </c>
      <c r="M136" s="224"/>
      <c r="N136" s="222">
        <f>ROUND(L136*K136,3)</f>
        <v>0</v>
      </c>
      <c r="O136" s="222"/>
      <c r="P136" s="222"/>
      <c r="Q136" s="222"/>
      <c r="R136" s="46"/>
      <c r="T136" s="225" t="s">
        <v>20</v>
      </c>
      <c r="U136" s="54" t="s">
        <v>45</v>
      </c>
      <c r="V136" s="45"/>
      <c r="W136" s="226">
        <f>V136*K136</f>
        <v>0</v>
      </c>
      <c r="X136" s="226">
        <v>0</v>
      </c>
      <c r="Y136" s="226">
        <f>X136*K136</f>
        <v>0</v>
      </c>
      <c r="Z136" s="226">
        <v>0</v>
      </c>
      <c r="AA136" s="227">
        <f>Z136*K136</f>
        <v>0</v>
      </c>
      <c r="AR136" s="20" t="s">
        <v>162</v>
      </c>
      <c r="AT136" s="20" t="s">
        <v>158</v>
      </c>
      <c r="AU136" s="20" t="s">
        <v>135</v>
      </c>
      <c r="AY136" s="20" t="s">
        <v>156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20" t="s">
        <v>135</v>
      </c>
      <c r="BK136" s="228">
        <f>ROUND(L136*K136,3)</f>
        <v>0</v>
      </c>
      <c r="BL136" s="20" t="s">
        <v>162</v>
      </c>
      <c r="BM136" s="20" t="s">
        <v>179</v>
      </c>
    </row>
    <row r="137" s="1" customFormat="1" ht="25.5" customHeight="1">
      <c r="B137" s="44"/>
      <c r="C137" s="218" t="s">
        <v>180</v>
      </c>
      <c r="D137" s="218" t="s">
        <v>158</v>
      </c>
      <c r="E137" s="219" t="s">
        <v>181</v>
      </c>
      <c r="F137" s="220" t="s">
        <v>182</v>
      </c>
      <c r="G137" s="220"/>
      <c r="H137" s="220"/>
      <c r="I137" s="220"/>
      <c r="J137" s="221" t="s">
        <v>170</v>
      </c>
      <c r="K137" s="222">
        <v>67.150000000000006</v>
      </c>
      <c r="L137" s="223">
        <v>0</v>
      </c>
      <c r="M137" s="224"/>
      <c r="N137" s="222">
        <f>ROUND(L137*K137,3)</f>
        <v>0</v>
      </c>
      <c r="O137" s="222"/>
      <c r="P137" s="222"/>
      <c r="Q137" s="222"/>
      <c r="R137" s="46"/>
      <c r="T137" s="225" t="s">
        <v>20</v>
      </c>
      <c r="U137" s="54" t="s">
        <v>45</v>
      </c>
      <c r="V137" s="45"/>
      <c r="W137" s="226">
        <f>V137*K137</f>
        <v>0</v>
      </c>
      <c r="X137" s="226">
        <v>0</v>
      </c>
      <c r="Y137" s="226">
        <f>X137*K137</f>
        <v>0</v>
      </c>
      <c r="Z137" s="226">
        <v>0</v>
      </c>
      <c r="AA137" s="227">
        <f>Z137*K137</f>
        <v>0</v>
      </c>
      <c r="AR137" s="20" t="s">
        <v>162</v>
      </c>
      <c r="AT137" s="20" t="s">
        <v>158</v>
      </c>
      <c r="AU137" s="20" t="s">
        <v>135</v>
      </c>
      <c r="AY137" s="20" t="s">
        <v>156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135</v>
      </c>
      <c r="BK137" s="228">
        <f>ROUND(L137*K137,3)</f>
        <v>0</v>
      </c>
      <c r="BL137" s="20" t="s">
        <v>162</v>
      </c>
      <c r="BM137" s="20" t="s">
        <v>183</v>
      </c>
    </row>
    <row r="138" s="1" customFormat="1" ht="25.5" customHeight="1">
      <c r="B138" s="44"/>
      <c r="C138" s="218" t="s">
        <v>184</v>
      </c>
      <c r="D138" s="218" t="s">
        <v>158</v>
      </c>
      <c r="E138" s="219" t="s">
        <v>185</v>
      </c>
      <c r="F138" s="220" t="s">
        <v>186</v>
      </c>
      <c r="G138" s="220"/>
      <c r="H138" s="220"/>
      <c r="I138" s="220"/>
      <c r="J138" s="221" t="s">
        <v>170</v>
      </c>
      <c r="K138" s="222">
        <v>17.100000000000001</v>
      </c>
      <c r="L138" s="223">
        <v>0</v>
      </c>
      <c r="M138" s="224"/>
      <c r="N138" s="222">
        <f>ROUND(L138*K138,3)</f>
        <v>0</v>
      </c>
      <c r="O138" s="222"/>
      <c r="P138" s="222"/>
      <c r="Q138" s="222"/>
      <c r="R138" s="46"/>
      <c r="T138" s="225" t="s">
        <v>20</v>
      </c>
      <c r="U138" s="54" t="s">
        <v>45</v>
      </c>
      <c r="V138" s="45"/>
      <c r="W138" s="226">
        <f>V138*K138</f>
        <v>0</v>
      </c>
      <c r="X138" s="226">
        <v>0</v>
      </c>
      <c r="Y138" s="226">
        <f>X138*K138</f>
        <v>0</v>
      </c>
      <c r="Z138" s="226">
        <v>0</v>
      </c>
      <c r="AA138" s="227">
        <f>Z138*K138</f>
        <v>0</v>
      </c>
      <c r="AR138" s="20" t="s">
        <v>162</v>
      </c>
      <c r="AT138" s="20" t="s">
        <v>158</v>
      </c>
      <c r="AU138" s="20" t="s">
        <v>135</v>
      </c>
      <c r="AY138" s="20" t="s">
        <v>156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20" t="s">
        <v>135</v>
      </c>
      <c r="BK138" s="228">
        <f>ROUND(L138*K138,3)</f>
        <v>0</v>
      </c>
      <c r="BL138" s="20" t="s">
        <v>162</v>
      </c>
      <c r="BM138" s="20" t="s">
        <v>187</v>
      </c>
    </row>
    <row r="139" s="1" customFormat="1" ht="38.25" customHeight="1">
      <c r="B139" s="44"/>
      <c r="C139" s="218" t="s">
        <v>188</v>
      </c>
      <c r="D139" s="218" t="s">
        <v>158</v>
      </c>
      <c r="E139" s="219" t="s">
        <v>189</v>
      </c>
      <c r="F139" s="220" t="s">
        <v>190</v>
      </c>
      <c r="G139" s="220"/>
      <c r="H139" s="220"/>
      <c r="I139" s="220"/>
      <c r="J139" s="221" t="s">
        <v>170</v>
      </c>
      <c r="K139" s="222">
        <v>67.150000000000006</v>
      </c>
      <c r="L139" s="223">
        <v>0</v>
      </c>
      <c r="M139" s="224"/>
      <c r="N139" s="222">
        <f>ROUND(L139*K139,3)</f>
        <v>0</v>
      </c>
      <c r="O139" s="222"/>
      <c r="P139" s="222"/>
      <c r="Q139" s="222"/>
      <c r="R139" s="46"/>
      <c r="T139" s="225" t="s">
        <v>20</v>
      </c>
      <c r="U139" s="54" t="s">
        <v>45</v>
      </c>
      <c r="V139" s="45"/>
      <c r="W139" s="226">
        <f>V139*K139</f>
        <v>0</v>
      </c>
      <c r="X139" s="226">
        <v>0</v>
      </c>
      <c r="Y139" s="226">
        <f>X139*K139</f>
        <v>0</v>
      </c>
      <c r="Z139" s="226">
        <v>0</v>
      </c>
      <c r="AA139" s="227">
        <f>Z139*K139</f>
        <v>0</v>
      </c>
      <c r="AR139" s="20" t="s">
        <v>162</v>
      </c>
      <c r="AT139" s="20" t="s">
        <v>158</v>
      </c>
      <c r="AU139" s="20" t="s">
        <v>135</v>
      </c>
      <c r="AY139" s="20" t="s">
        <v>156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135</v>
      </c>
      <c r="BK139" s="228">
        <f>ROUND(L139*K139,3)</f>
        <v>0</v>
      </c>
      <c r="BL139" s="20" t="s">
        <v>162</v>
      </c>
      <c r="BM139" s="20" t="s">
        <v>191</v>
      </c>
    </row>
    <row r="140" s="9" customFormat="1" ht="29.88" customHeight="1">
      <c r="B140" s="204"/>
      <c r="C140" s="205"/>
      <c r="D140" s="215" t="s">
        <v>128</v>
      </c>
      <c r="E140" s="215"/>
      <c r="F140" s="215"/>
      <c r="G140" s="215"/>
      <c r="H140" s="215"/>
      <c r="I140" s="215"/>
      <c r="J140" s="215"/>
      <c r="K140" s="215"/>
      <c r="L140" s="215"/>
      <c r="M140" s="215"/>
      <c r="N140" s="240">
        <f>BK140</f>
        <v>0</v>
      </c>
      <c r="O140" s="241"/>
      <c r="P140" s="241"/>
      <c r="Q140" s="241"/>
      <c r="R140" s="208"/>
      <c r="T140" s="209"/>
      <c r="U140" s="205"/>
      <c r="V140" s="205"/>
      <c r="W140" s="210">
        <f>W141</f>
        <v>0</v>
      </c>
      <c r="X140" s="205"/>
      <c r="Y140" s="210">
        <f>Y141</f>
        <v>0</v>
      </c>
      <c r="Z140" s="205"/>
      <c r="AA140" s="211">
        <f>AA141</f>
        <v>0</v>
      </c>
      <c r="AR140" s="212" t="s">
        <v>85</v>
      </c>
      <c r="AT140" s="213" t="s">
        <v>77</v>
      </c>
      <c r="AU140" s="213" t="s">
        <v>85</v>
      </c>
      <c r="AY140" s="212" t="s">
        <v>156</v>
      </c>
      <c r="BK140" s="214">
        <f>BK141</f>
        <v>0</v>
      </c>
    </row>
    <row r="141" s="1" customFormat="1" ht="38.25" customHeight="1">
      <c r="B141" s="44"/>
      <c r="C141" s="218" t="s">
        <v>192</v>
      </c>
      <c r="D141" s="218" t="s">
        <v>158</v>
      </c>
      <c r="E141" s="219" t="s">
        <v>193</v>
      </c>
      <c r="F141" s="220" t="s">
        <v>194</v>
      </c>
      <c r="G141" s="220"/>
      <c r="H141" s="220"/>
      <c r="I141" s="220"/>
      <c r="J141" s="221" t="s">
        <v>170</v>
      </c>
      <c r="K141" s="222">
        <v>162.857</v>
      </c>
      <c r="L141" s="223">
        <v>0</v>
      </c>
      <c r="M141" s="224"/>
      <c r="N141" s="222">
        <f>ROUND(L141*K141,3)</f>
        <v>0</v>
      </c>
      <c r="O141" s="222"/>
      <c r="P141" s="222"/>
      <c r="Q141" s="222"/>
      <c r="R141" s="46"/>
      <c r="T141" s="225" t="s">
        <v>20</v>
      </c>
      <c r="U141" s="54" t="s">
        <v>45</v>
      </c>
      <c r="V141" s="45"/>
      <c r="W141" s="226">
        <f>V141*K141</f>
        <v>0</v>
      </c>
      <c r="X141" s="226">
        <v>0</v>
      </c>
      <c r="Y141" s="226">
        <f>X141*K141</f>
        <v>0</v>
      </c>
      <c r="Z141" s="226">
        <v>0</v>
      </c>
      <c r="AA141" s="227">
        <f>Z141*K141</f>
        <v>0</v>
      </c>
      <c r="AR141" s="20" t="s">
        <v>162</v>
      </c>
      <c r="AT141" s="20" t="s">
        <v>158</v>
      </c>
      <c r="AU141" s="20" t="s">
        <v>135</v>
      </c>
      <c r="AY141" s="20" t="s">
        <v>156</v>
      </c>
      <c r="BE141" s="140">
        <f>IF(U141="základná",N141,0)</f>
        <v>0</v>
      </c>
      <c r="BF141" s="140">
        <f>IF(U141="znížená",N141,0)</f>
        <v>0</v>
      </c>
      <c r="BG141" s="140">
        <f>IF(U141="zákl. prenesená",N141,0)</f>
        <v>0</v>
      </c>
      <c r="BH141" s="140">
        <f>IF(U141="zníž. prenesená",N141,0)</f>
        <v>0</v>
      </c>
      <c r="BI141" s="140">
        <f>IF(U141="nulová",N141,0)</f>
        <v>0</v>
      </c>
      <c r="BJ141" s="20" t="s">
        <v>135</v>
      </c>
      <c r="BK141" s="228">
        <f>ROUND(L141*K141,3)</f>
        <v>0</v>
      </c>
      <c r="BL141" s="20" t="s">
        <v>162</v>
      </c>
      <c r="BM141" s="20" t="s">
        <v>195</v>
      </c>
    </row>
    <row r="142" s="9" customFormat="1" ht="37.44" customHeight="1">
      <c r="B142" s="204"/>
      <c r="C142" s="205"/>
      <c r="D142" s="206" t="s">
        <v>129</v>
      </c>
      <c r="E142" s="206"/>
      <c r="F142" s="206"/>
      <c r="G142" s="206"/>
      <c r="H142" s="206"/>
      <c r="I142" s="206"/>
      <c r="J142" s="206"/>
      <c r="K142" s="206"/>
      <c r="L142" s="206"/>
      <c r="M142" s="206"/>
      <c r="N142" s="242">
        <f>BK142</f>
        <v>0</v>
      </c>
      <c r="O142" s="243"/>
      <c r="P142" s="243"/>
      <c r="Q142" s="243"/>
      <c r="R142" s="208"/>
      <c r="T142" s="209"/>
      <c r="U142" s="205"/>
      <c r="V142" s="205"/>
      <c r="W142" s="210">
        <f>SUM(W143:W212)</f>
        <v>0</v>
      </c>
      <c r="X142" s="205"/>
      <c r="Y142" s="210">
        <f>SUM(Y143:Y212)</f>
        <v>53.995399999999997</v>
      </c>
      <c r="Z142" s="205"/>
      <c r="AA142" s="211">
        <f>SUM(AA143:AA212)</f>
        <v>76.739000000000004</v>
      </c>
      <c r="AR142" s="212" t="s">
        <v>85</v>
      </c>
      <c r="AT142" s="213" t="s">
        <v>77</v>
      </c>
      <c r="AU142" s="213" t="s">
        <v>78</v>
      </c>
      <c r="AY142" s="212" t="s">
        <v>156</v>
      </c>
      <c r="BK142" s="214">
        <f>SUM(BK143:BK212)</f>
        <v>0</v>
      </c>
    </row>
    <row r="143" s="1" customFormat="1" ht="25.5" customHeight="1">
      <c r="B143" s="44"/>
      <c r="C143" s="218" t="s">
        <v>196</v>
      </c>
      <c r="D143" s="218" t="s">
        <v>158</v>
      </c>
      <c r="E143" s="219" t="s">
        <v>197</v>
      </c>
      <c r="F143" s="220" t="s">
        <v>198</v>
      </c>
      <c r="G143" s="220"/>
      <c r="H143" s="220"/>
      <c r="I143" s="220"/>
      <c r="J143" s="221" t="s">
        <v>199</v>
      </c>
      <c r="K143" s="222">
        <v>38</v>
      </c>
      <c r="L143" s="223">
        <v>0</v>
      </c>
      <c r="M143" s="224"/>
      <c r="N143" s="222">
        <f>ROUND(L143*K143,3)</f>
        <v>0</v>
      </c>
      <c r="O143" s="222"/>
      <c r="P143" s="222"/>
      <c r="Q143" s="222"/>
      <c r="R143" s="46"/>
      <c r="T143" s="225" t="s">
        <v>20</v>
      </c>
      <c r="U143" s="54" t="s">
        <v>45</v>
      </c>
      <c r="V143" s="45"/>
      <c r="W143" s="226">
        <f>V143*K143</f>
        <v>0</v>
      </c>
      <c r="X143" s="226">
        <v>0</v>
      </c>
      <c r="Y143" s="226">
        <f>X143*K143</f>
        <v>0</v>
      </c>
      <c r="Z143" s="226">
        <v>0.26000000000000001</v>
      </c>
      <c r="AA143" s="227">
        <f>Z143*K143</f>
        <v>9.8800000000000008</v>
      </c>
      <c r="AR143" s="20" t="s">
        <v>162</v>
      </c>
      <c r="AT143" s="20" t="s">
        <v>158</v>
      </c>
      <c r="AU143" s="20" t="s">
        <v>85</v>
      </c>
      <c r="AY143" s="20" t="s">
        <v>156</v>
      </c>
      <c r="BE143" s="140">
        <f>IF(U143="základná",N143,0)</f>
        <v>0</v>
      </c>
      <c r="BF143" s="140">
        <f>IF(U143="znížená",N143,0)</f>
        <v>0</v>
      </c>
      <c r="BG143" s="140">
        <f>IF(U143="zákl. prenesená",N143,0)</f>
        <v>0</v>
      </c>
      <c r="BH143" s="140">
        <f>IF(U143="zníž. prenesená",N143,0)</f>
        <v>0</v>
      </c>
      <c r="BI143" s="140">
        <f>IF(U143="nulová",N143,0)</f>
        <v>0</v>
      </c>
      <c r="BJ143" s="20" t="s">
        <v>135</v>
      </c>
      <c r="BK143" s="228">
        <f>ROUND(L143*K143,3)</f>
        <v>0</v>
      </c>
      <c r="BL143" s="20" t="s">
        <v>162</v>
      </c>
      <c r="BM143" s="20" t="s">
        <v>10</v>
      </c>
    </row>
    <row r="144" s="1" customFormat="1" ht="38.25" customHeight="1">
      <c r="B144" s="44"/>
      <c r="C144" s="218" t="s">
        <v>200</v>
      </c>
      <c r="D144" s="218" t="s">
        <v>158</v>
      </c>
      <c r="E144" s="219" t="s">
        <v>201</v>
      </c>
      <c r="F144" s="220" t="s">
        <v>202</v>
      </c>
      <c r="G144" s="220"/>
      <c r="H144" s="220"/>
      <c r="I144" s="220"/>
      <c r="J144" s="221" t="s">
        <v>199</v>
      </c>
      <c r="K144" s="222">
        <v>38</v>
      </c>
      <c r="L144" s="223">
        <v>0</v>
      </c>
      <c r="M144" s="224"/>
      <c r="N144" s="222">
        <f>ROUND(L144*K144,3)</f>
        <v>0</v>
      </c>
      <c r="O144" s="222"/>
      <c r="P144" s="222"/>
      <c r="Q144" s="222"/>
      <c r="R144" s="46"/>
      <c r="T144" s="225" t="s">
        <v>20</v>
      </c>
      <c r="U144" s="54" t="s">
        <v>45</v>
      </c>
      <c r="V144" s="45"/>
      <c r="W144" s="226">
        <f>V144*K144</f>
        <v>0</v>
      </c>
      <c r="X144" s="226">
        <v>0</v>
      </c>
      <c r="Y144" s="226">
        <f>X144*K144</f>
        <v>0</v>
      </c>
      <c r="Z144" s="226">
        <v>0.23999999999999999</v>
      </c>
      <c r="AA144" s="227">
        <f>Z144*K144</f>
        <v>9.1199999999999992</v>
      </c>
      <c r="AR144" s="20" t="s">
        <v>162</v>
      </c>
      <c r="AT144" s="20" t="s">
        <v>158</v>
      </c>
      <c r="AU144" s="20" t="s">
        <v>85</v>
      </c>
      <c r="AY144" s="20" t="s">
        <v>156</v>
      </c>
      <c r="BE144" s="140">
        <f>IF(U144="základná",N144,0)</f>
        <v>0</v>
      </c>
      <c r="BF144" s="140">
        <f>IF(U144="znížená",N144,0)</f>
        <v>0</v>
      </c>
      <c r="BG144" s="140">
        <f>IF(U144="zákl. prenesená",N144,0)</f>
        <v>0</v>
      </c>
      <c r="BH144" s="140">
        <f>IF(U144="zníž. prenesená",N144,0)</f>
        <v>0</v>
      </c>
      <c r="BI144" s="140">
        <f>IF(U144="nulová",N144,0)</f>
        <v>0</v>
      </c>
      <c r="BJ144" s="20" t="s">
        <v>135</v>
      </c>
      <c r="BK144" s="228">
        <f>ROUND(L144*K144,3)</f>
        <v>0</v>
      </c>
      <c r="BL144" s="20" t="s">
        <v>162</v>
      </c>
      <c r="BM144" s="20" t="s">
        <v>203</v>
      </c>
    </row>
    <row r="145" s="1" customFormat="1" ht="38.25" customHeight="1">
      <c r="B145" s="44"/>
      <c r="C145" s="218" t="s">
        <v>204</v>
      </c>
      <c r="D145" s="218" t="s">
        <v>158</v>
      </c>
      <c r="E145" s="219" t="s">
        <v>205</v>
      </c>
      <c r="F145" s="220" t="s">
        <v>206</v>
      </c>
      <c r="G145" s="220"/>
      <c r="H145" s="220"/>
      <c r="I145" s="220"/>
      <c r="J145" s="221" t="s">
        <v>199</v>
      </c>
      <c r="K145" s="222">
        <v>319</v>
      </c>
      <c r="L145" s="223">
        <v>0</v>
      </c>
      <c r="M145" s="224"/>
      <c r="N145" s="222">
        <f>ROUND(L145*K145,3)</f>
        <v>0</v>
      </c>
      <c r="O145" s="222"/>
      <c r="P145" s="222"/>
      <c r="Q145" s="222"/>
      <c r="R145" s="46"/>
      <c r="T145" s="225" t="s">
        <v>20</v>
      </c>
      <c r="U145" s="54" t="s">
        <v>45</v>
      </c>
      <c r="V145" s="45"/>
      <c r="W145" s="226">
        <f>V145*K145</f>
        <v>0</v>
      </c>
      <c r="X145" s="226">
        <v>0</v>
      </c>
      <c r="Y145" s="226">
        <f>X145*K145</f>
        <v>0</v>
      </c>
      <c r="Z145" s="226">
        <v>0.18099999999999999</v>
      </c>
      <c r="AA145" s="227">
        <f>Z145*K145</f>
        <v>57.738999999999997</v>
      </c>
      <c r="AR145" s="20" t="s">
        <v>162</v>
      </c>
      <c r="AT145" s="20" t="s">
        <v>158</v>
      </c>
      <c r="AU145" s="20" t="s">
        <v>85</v>
      </c>
      <c r="AY145" s="20" t="s">
        <v>156</v>
      </c>
      <c r="BE145" s="140">
        <f>IF(U145="základná",N145,0)</f>
        <v>0</v>
      </c>
      <c r="BF145" s="140">
        <f>IF(U145="znížená",N145,0)</f>
        <v>0</v>
      </c>
      <c r="BG145" s="140">
        <f>IF(U145="zákl. prenesená",N145,0)</f>
        <v>0</v>
      </c>
      <c r="BH145" s="140">
        <f>IF(U145="zníž. prenesená",N145,0)</f>
        <v>0</v>
      </c>
      <c r="BI145" s="140">
        <f>IF(U145="nulová",N145,0)</f>
        <v>0</v>
      </c>
      <c r="BJ145" s="20" t="s">
        <v>135</v>
      </c>
      <c r="BK145" s="228">
        <f>ROUND(L145*K145,3)</f>
        <v>0</v>
      </c>
      <c r="BL145" s="20" t="s">
        <v>162</v>
      </c>
      <c r="BM145" s="20" t="s">
        <v>207</v>
      </c>
    </row>
    <row r="146" s="1" customFormat="1" ht="25.5" customHeight="1">
      <c r="B146" s="44"/>
      <c r="C146" s="218" t="s">
        <v>208</v>
      </c>
      <c r="D146" s="218" t="s">
        <v>158</v>
      </c>
      <c r="E146" s="219" t="s">
        <v>209</v>
      </c>
      <c r="F146" s="220" t="s">
        <v>210</v>
      </c>
      <c r="G146" s="220"/>
      <c r="H146" s="220"/>
      <c r="I146" s="220"/>
      <c r="J146" s="221" t="s">
        <v>211</v>
      </c>
      <c r="K146" s="222">
        <v>136.80000000000001</v>
      </c>
      <c r="L146" s="223">
        <v>0</v>
      </c>
      <c r="M146" s="224"/>
      <c r="N146" s="222">
        <f>ROUND(L146*K146,3)</f>
        <v>0</v>
      </c>
      <c r="O146" s="222"/>
      <c r="P146" s="222"/>
      <c r="Q146" s="222"/>
      <c r="R146" s="46"/>
      <c r="T146" s="225" t="s">
        <v>20</v>
      </c>
      <c r="U146" s="54" t="s">
        <v>45</v>
      </c>
      <c r="V146" s="45"/>
      <c r="W146" s="226">
        <f>V146*K146</f>
        <v>0</v>
      </c>
      <c r="X146" s="226">
        <v>0</v>
      </c>
      <c r="Y146" s="226">
        <f>X146*K146</f>
        <v>0</v>
      </c>
      <c r="Z146" s="226">
        <v>0</v>
      </c>
      <c r="AA146" s="227">
        <f>Z146*K146</f>
        <v>0</v>
      </c>
      <c r="AR146" s="20" t="s">
        <v>162</v>
      </c>
      <c r="AT146" s="20" t="s">
        <v>158</v>
      </c>
      <c r="AU146" s="20" t="s">
        <v>85</v>
      </c>
      <c r="AY146" s="20" t="s">
        <v>156</v>
      </c>
      <c r="BE146" s="140">
        <f>IF(U146="základná",N146,0)</f>
        <v>0</v>
      </c>
      <c r="BF146" s="140">
        <f>IF(U146="znížená",N146,0)</f>
        <v>0</v>
      </c>
      <c r="BG146" s="140">
        <f>IF(U146="zákl. prenesená",N146,0)</f>
        <v>0</v>
      </c>
      <c r="BH146" s="140">
        <f>IF(U146="zníž. prenesená",N146,0)</f>
        <v>0</v>
      </c>
      <c r="BI146" s="140">
        <f>IF(U146="nulová",N146,0)</f>
        <v>0</v>
      </c>
      <c r="BJ146" s="20" t="s">
        <v>135</v>
      </c>
      <c r="BK146" s="228">
        <f>ROUND(L146*K146,3)</f>
        <v>0</v>
      </c>
      <c r="BL146" s="20" t="s">
        <v>162</v>
      </c>
      <c r="BM146" s="20" t="s">
        <v>212</v>
      </c>
    </row>
    <row r="147" s="1" customFormat="1" ht="38.25" customHeight="1">
      <c r="B147" s="44"/>
      <c r="C147" s="218" t="s">
        <v>213</v>
      </c>
      <c r="D147" s="218" t="s">
        <v>158</v>
      </c>
      <c r="E147" s="219" t="s">
        <v>214</v>
      </c>
      <c r="F147" s="220" t="s">
        <v>215</v>
      </c>
      <c r="G147" s="220"/>
      <c r="H147" s="220"/>
      <c r="I147" s="220"/>
      <c r="J147" s="221" t="s">
        <v>211</v>
      </c>
      <c r="K147" s="222">
        <v>6.6059999999999999</v>
      </c>
      <c r="L147" s="223">
        <v>0</v>
      </c>
      <c r="M147" s="224"/>
      <c r="N147" s="222">
        <f>ROUND(L147*K147,3)</f>
        <v>0</v>
      </c>
      <c r="O147" s="222"/>
      <c r="P147" s="222"/>
      <c r="Q147" s="222"/>
      <c r="R147" s="46"/>
      <c r="T147" s="225" t="s">
        <v>20</v>
      </c>
      <c r="U147" s="54" t="s">
        <v>45</v>
      </c>
      <c r="V147" s="45"/>
      <c r="W147" s="226">
        <f>V147*K147</f>
        <v>0</v>
      </c>
      <c r="X147" s="226">
        <v>0</v>
      </c>
      <c r="Y147" s="226">
        <f>X147*K147</f>
        <v>0</v>
      </c>
      <c r="Z147" s="226">
        <v>0</v>
      </c>
      <c r="AA147" s="227">
        <f>Z147*K147</f>
        <v>0</v>
      </c>
      <c r="AR147" s="20" t="s">
        <v>162</v>
      </c>
      <c r="AT147" s="20" t="s">
        <v>158</v>
      </c>
      <c r="AU147" s="20" t="s">
        <v>85</v>
      </c>
      <c r="AY147" s="20" t="s">
        <v>156</v>
      </c>
      <c r="BE147" s="140">
        <f>IF(U147="základná",N147,0)</f>
        <v>0</v>
      </c>
      <c r="BF147" s="140">
        <f>IF(U147="znížená",N147,0)</f>
        <v>0</v>
      </c>
      <c r="BG147" s="140">
        <f>IF(U147="zákl. prenesená",N147,0)</f>
        <v>0</v>
      </c>
      <c r="BH147" s="140">
        <f>IF(U147="zníž. prenesená",N147,0)</f>
        <v>0</v>
      </c>
      <c r="BI147" s="140">
        <f>IF(U147="nulová",N147,0)</f>
        <v>0</v>
      </c>
      <c r="BJ147" s="20" t="s">
        <v>135</v>
      </c>
      <c r="BK147" s="228">
        <f>ROUND(L147*K147,3)</f>
        <v>0</v>
      </c>
      <c r="BL147" s="20" t="s">
        <v>162</v>
      </c>
      <c r="BM147" s="20" t="s">
        <v>216</v>
      </c>
    </row>
    <row r="148" s="1" customFormat="1" ht="38.25" customHeight="1">
      <c r="B148" s="44"/>
      <c r="C148" s="218" t="s">
        <v>217</v>
      </c>
      <c r="D148" s="218" t="s">
        <v>158</v>
      </c>
      <c r="E148" s="219" t="s">
        <v>218</v>
      </c>
      <c r="F148" s="220" t="s">
        <v>219</v>
      </c>
      <c r="G148" s="220"/>
      <c r="H148" s="220"/>
      <c r="I148" s="220"/>
      <c r="J148" s="221" t="s">
        <v>211</v>
      </c>
      <c r="K148" s="222">
        <v>107.55500000000001</v>
      </c>
      <c r="L148" s="223">
        <v>0</v>
      </c>
      <c r="M148" s="224"/>
      <c r="N148" s="222">
        <f>ROUND(L148*K148,3)</f>
        <v>0</v>
      </c>
      <c r="O148" s="222"/>
      <c r="P148" s="222"/>
      <c r="Q148" s="222"/>
      <c r="R148" s="46"/>
      <c r="T148" s="225" t="s">
        <v>20</v>
      </c>
      <c r="U148" s="54" t="s">
        <v>45</v>
      </c>
      <c r="V148" s="45"/>
      <c r="W148" s="226">
        <f>V148*K148</f>
        <v>0</v>
      </c>
      <c r="X148" s="226">
        <v>0</v>
      </c>
      <c r="Y148" s="226">
        <f>X148*K148</f>
        <v>0</v>
      </c>
      <c r="Z148" s="226">
        <v>0</v>
      </c>
      <c r="AA148" s="227">
        <f>Z148*K148</f>
        <v>0</v>
      </c>
      <c r="AR148" s="20" t="s">
        <v>162</v>
      </c>
      <c r="AT148" s="20" t="s">
        <v>158</v>
      </c>
      <c r="AU148" s="20" t="s">
        <v>85</v>
      </c>
      <c r="AY148" s="20" t="s">
        <v>156</v>
      </c>
      <c r="BE148" s="140">
        <f>IF(U148="základná",N148,0)</f>
        <v>0</v>
      </c>
      <c r="BF148" s="140">
        <f>IF(U148="znížená",N148,0)</f>
        <v>0</v>
      </c>
      <c r="BG148" s="140">
        <f>IF(U148="zákl. prenesená",N148,0)</f>
        <v>0</v>
      </c>
      <c r="BH148" s="140">
        <f>IF(U148="zníž. prenesená",N148,0)</f>
        <v>0</v>
      </c>
      <c r="BI148" s="140">
        <f>IF(U148="nulová",N148,0)</f>
        <v>0</v>
      </c>
      <c r="BJ148" s="20" t="s">
        <v>135</v>
      </c>
      <c r="BK148" s="228">
        <f>ROUND(L148*K148,3)</f>
        <v>0</v>
      </c>
      <c r="BL148" s="20" t="s">
        <v>162</v>
      </c>
      <c r="BM148" s="20" t="s">
        <v>220</v>
      </c>
    </row>
    <row r="149" s="1" customFormat="1" ht="51" customHeight="1">
      <c r="B149" s="44"/>
      <c r="C149" s="218" t="s">
        <v>221</v>
      </c>
      <c r="D149" s="218" t="s">
        <v>158</v>
      </c>
      <c r="E149" s="219" t="s">
        <v>222</v>
      </c>
      <c r="F149" s="220" t="s">
        <v>223</v>
      </c>
      <c r="G149" s="220"/>
      <c r="H149" s="220"/>
      <c r="I149" s="220"/>
      <c r="J149" s="221" t="s">
        <v>211</v>
      </c>
      <c r="K149" s="222">
        <v>136.80000000000001</v>
      </c>
      <c r="L149" s="223">
        <v>0</v>
      </c>
      <c r="M149" s="224"/>
      <c r="N149" s="222">
        <f>ROUND(L149*K149,3)</f>
        <v>0</v>
      </c>
      <c r="O149" s="222"/>
      <c r="P149" s="222"/>
      <c r="Q149" s="222"/>
      <c r="R149" s="46"/>
      <c r="T149" s="225" t="s">
        <v>20</v>
      </c>
      <c r="U149" s="54" t="s">
        <v>45</v>
      </c>
      <c r="V149" s="45"/>
      <c r="W149" s="226">
        <f>V149*K149</f>
        <v>0</v>
      </c>
      <c r="X149" s="226">
        <v>0</v>
      </c>
      <c r="Y149" s="226">
        <f>X149*K149</f>
        <v>0</v>
      </c>
      <c r="Z149" s="226">
        <v>0</v>
      </c>
      <c r="AA149" s="227">
        <f>Z149*K149</f>
        <v>0</v>
      </c>
      <c r="AR149" s="20" t="s">
        <v>162</v>
      </c>
      <c r="AT149" s="20" t="s">
        <v>158</v>
      </c>
      <c r="AU149" s="20" t="s">
        <v>85</v>
      </c>
      <c r="AY149" s="20" t="s">
        <v>156</v>
      </c>
      <c r="BE149" s="140">
        <f>IF(U149="základná",N149,0)</f>
        <v>0</v>
      </c>
      <c r="BF149" s="140">
        <f>IF(U149="znížená",N149,0)</f>
        <v>0</v>
      </c>
      <c r="BG149" s="140">
        <f>IF(U149="zákl. prenesená",N149,0)</f>
        <v>0</v>
      </c>
      <c r="BH149" s="140">
        <f>IF(U149="zníž. prenesená",N149,0)</f>
        <v>0</v>
      </c>
      <c r="BI149" s="140">
        <f>IF(U149="nulová",N149,0)</f>
        <v>0</v>
      </c>
      <c r="BJ149" s="20" t="s">
        <v>135</v>
      </c>
      <c r="BK149" s="228">
        <f>ROUND(L149*K149,3)</f>
        <v>0</v>
      </c>
      <c r="BL149" s="20" t="s">
        <v>162</v>
      </c>
      <c r="BM149" s="20" t="s">
        <v>157</v>
      </c>
    </row>
    <row r="150" s="1" customFormat="1" ht="16.5" customHeight="1">
      <c r="B150" s="44"/>
      <c r="C150" s="218" t="s">
        <v>224</v>
      </c>
      <c r="D150" s="218" t="s">
        <v>158</v>
      </c>
      <c r="E150" s="219" t="s">
        <v>225</v>
      </c>
      <c r="F150" s="220" t="s">
        <v>226</v>
      </c>
      <c r="G150" s="220"/>
      <c r="H150" s="220"/>
      <c r="I150" s="220"/>
      <c r="J150" s="221" t="s">
        <v>211</v>
      </c>
      <c r="K150" s="222">
        <v>136.80000000000001</v>
      </c>
      <c r="L150" s="223">
        <v>0</v>
      </c>
      <c r="M150" s="224"/>
      <c r="N150" s="222">
        <f>ROUND(L150*K150,3)</f>
        <v>0</v>
      </c>
      <c r="O150" s="222"/>
      <c r="P150" s="222"/>
      <c r="Q150" s="222"/>
      <c r="R150" s="46"/>
      <c r="T150" s="225" t="s">
        <v>20</v>
      </c>
      <c r="U150" s="54" t="s">
        <v>45</v>
      </c>
      <c r="V150" s="45"/>
      <c r="W150" s="226">
        <f>V150*K150</f>
        <v>0</v>
      </c>
      <c r="X150" s="226">
        <v>0</v>
      </c>
      <c r="Y150" s="226">
        <f>X150*K150</f>
        <v>0</v>
      </c>
      <c r="Z150" s="226">
        <v>0</v>
      </c>
      <c r="AA150" s="227">
        <f>Z150*K150</f>
        <v>0</v>
      </c>
      <c r="AR150" s="20" t="s">
        <v>162</v>
      </c>
      <c r="AT150" s="20" t="s">
        <v>158</v>
      </c>
      <c r="AU150" s="20" t="s">
        <v>85</v>
      </c>
      <c r="AY150" s="20" t="s">
        <v>156</v>
      </c>
      <c r="BE150" s="140">
        <f>IF(U150="základná",N150,0)</f>
        <v>0</v>
      </c>
      <c r="BF150" s="140">
        <f>IF(U150="znížená",N150,0)</f>
        <v>0</v>
      </c>
      <c r="BG150" s="140">
        <f>IF(U150="zákl. prenesená",N150,0)</f>
        <v>0</v>
      </c>
      <c r="BH150" s="140">
        <f>IF(U150="zníž. prenesená",N150,0)</f>
        <v>0</v>
      </c>
      <c r="BI150" s="140">
        <f>IF(U150="nulová",N150,0)</f>
        <v>0</v>
      </c>
      <c r="BJ150" s="20" t="s">
        <v>135</v>
      </c>
      <c r="BK150" s="228">
        <f>ROUND(L150*K150,3)</f>
        <v>0</v>
      </c>
      <c r="BL150" s="20" t="s">
        <v>162</v>
      </c>
      <c r="BM150" s="20" t="s">
        <v>163</v>
      </c>
    </row>
    <row r="151" s="1" customFormat="1" ht="25.5" customHeight="1">
      <c r="B151" s="44"/>
      <c r="C151" s="218" t="s">
        <v>227</v>
      </c>
      <c r="D151" s="218" t="s">
        <v>158</v>
      </c>
      <c r="E151" s="219" t="s">
        <v>228</v>
      </c>
      <c r="F151" s="220" t="s">
        <v>229</v>
      </c>
      <c r="G151" s="220"/>
      <c r="H151" s="220"/>
      <c r="I151" s="220"/>
      <c r="J151" s="221" t="s">
        <v>199</v>
      </c>
      <c r="K151" s="222">
        <v>452</v>
      </c>
      <c r="L151" s="223">
        <v>0</v>
      </c>
      <c r="M151" s="224"/>
      <c r="N151" s="222">
        <f>ROUND(L151*K151,3)</f>
        <v>0</v>
      </c>
      <c r="O151" s="222"/>
      <c r="P151" s="222"/>
      <c r="Q151" s="222"/>
      <c r="R151" s="46"/>
      <c r="T151" s="225" t="s">
        <v>20</v>
      </c>
      <c r="U151" s="54" t="s">
        <v>45</v>
      </c>
      <c r="V151" s="45"/>
      <c r="W151" s="226">
        <f>V151*K151</f>
        <v>0</v>
      </c>
      <c r="X151" s="226">
        <v>0.040000000000000001</v>
      </c>
      <c r="Y151" s="226">
        <f>X151*K151</f>
        <v>18.080000000000002</v>
      </c>
      <c r="Z151" s="226">
        <v>0</v>
      </c>
      <c r="AA151" s="227">
        <f>Z151*K151</f>
        <v>0</v>
      </c>
      <c r="AR151" s="20" t="s">
        <v>162</v>
      </c>
      <c r="AT151" s="20" t="s">
        <v>158</v>
      </c>
      <c r="AU151" s="20" t="s">
        <v>85</v>
      </c>
      <c r="AY151" s="20" t="s">
        <v>156</v>
      </c>
      <c r="BE151" s="140">
        <f>IF(U151="základná",N151,0)</f>
        <v>0</v>
      </c>
      <c r="BF151" s="140">
        <f>IF(U151="znížená",N151,0)</f>
        <v>0</v>
      </c>
      <c r="BG151" s="140">
        <f>IF(U151="zákl. prenesená",N151,0)</f>
        <v>0</v>
      </c>
      <c r="BH151" s="140">
        <f>IF(U151="zníž. prenesená",N151,0)</f>
        <v>0</v>
      </c>
      <c r="BI151" s="140">
        <f>IF(U151="nulová",N151,0)</f>
        <v>0</v>
      </c>
      <c r="BJ151" s="20" t="s">
        <v>135</v>
      </c>
      <c r="BK151" s="228">
        <f>ROUND(L151*K151,3)</f>
        <v>0</v>
      </c>
      <c r="BL151" s="20" t="s">
        <v>162</v>
      </c>
      <c r="BM151" s="20" t="s">
        <v>230</v>
      </c>
    </row>
    <row r="152" s="1" customFormat="1" ht="16.5" customHeight="1">
      <c r="B152" s="44"/>
      <c r="C152" s="229" t="s">
        <v>231</v>
      </c>
      <c r="D152" s="229" t="s">
        <v>167</v>
      </c>
      <c r="E152" s="230" t="s">
        <v>232</v>
      </c>
      <c r="F152" s="231" t="s">
        <v>233</v>
      </c>
      <c r="G152" s="231"/>
      <c r="H152" s="231"/>
      <c r="I152" s="231"/>
      <c r="J152" s="232" t="s">
        <v>234</v>
      </c>
      <c r="K152" s="233">
        <v>13.967000000000001</v>
      </c>
      <c r="L152" s="234">
        <v>0</v>
      </c>
      <c r="M152" s="235"/>
      <c r="N152" s="233">
        <f>ROUND(L152*K152,3)</f>
        <v>0</v>
      </c>
      <c r="O152" s="222"/>
      <c r="P152" s="222"/>
      <c r="Q152" s="222"/>
      <c r="R152" s="46"/>
      <c r="T152" s="225" t="s">
        <v>20</v>
      </c>
      <c r="U152" s="54" t="s">
        <v>45</v>
      </c>
      <c r="V152" s="45"/>
      <c r="W152" s="226">
        <f>V152*K152</f>
        <v>0</v>
      </c>
      <c r="X152" s="226">
        <v>0</v>
      </c>
      <c r="Y152" s="226">
        <f>X152*K152</f>
        <v>0</v>
      </c>
      <c r="Z152" s="226">
        <v>0</v>
      </c>
      <c r="AA152" s="227">
        <f>Z152*K152</f>
        <v>0</v>
      </c>
      <c r="AR152" s="20" t="s">
        <v>171</v>
      </c>
      <c r="AT152" s="20" t="s">
        <v>167</v>
      </c>
      <c r="AU152" s="20" t="s">
        <v>85</v>
      </c>
      <c r="AY152" s="20" t="s">
        <v>156</v>
      </c>
      <c r="BE152" s="140">
        <f>IF(U152="základná",N152,0)</f>
        <v>0</v>
      </c>
      <c r="BF152" s="140">
        <f>IF(U152="znížená",N152,0)</f>
        <v>0</v>
      </c>
      <c r="BG152" s="140">
        <f>IF(U152="zákl. prenesená",N152,0)</f>
        <v>0</v>
      </c>
      <c r="BH152" s="140">
        <f>IF(U152="zníž. prenesená",N152,0)</f>
        <v>0</v>
      </c>
      <c r="BI152" s="140">
        <f>IF(U152="nulová",N152,0)</f>
        <v>0</v>
      </c>
      <c r="BJ152" s="20" t="s">
        <v>135</v>
      </c>
      <c r="BK152" s="228">
        <f>ROUND(L152*K152,3)</f>
        <v>0</v>
      </c>
      <c r="BL152" s="20" t="s">
        <v>162</v>
      </c>
      <c r="BM152" s="20" t="s">
        <v>235</v>
      </c>
    </row>
    <row r="153" s="1" customFormat="1" ht="25.5" customHeight="1">
      <c r="B153" s="44"/>
      <c r="C153" s="218" t="s">
        <v>236</v>
      </c>
      <c r="D153" s="218" t="s">
        <v>158</v>
      </c>
      <c r="E153" s="219" t="s">
        <v>237</v>
      </c>
      <c r="F153" s="220" t="s">
        <v>238</v>
      </c>
      <c r="G153" s="220"/>
      <c r="H153" s="220"/>
      <c r="I153" s="220"/>
      <c r="J153" s="221" t="s">
        <v>199</v>
      </c>
      <c r="K153" s="222">
        <v>452</v>
      </c>
      <c r="L153" s="223">
        <v>0</v>
      </c>
      <c r="M153" s="224"/>
      <c r="N153" s="222">
        <f>ROUND(L153*K153,3)</f>
        <v>0</v>
      </c>
      <c r="O153" s="222"/>
      <c r="P153" s="222"/>
      <c r="Q153" s="222"/>
      <c r="R153" s="46"/>
      <c r="T153" s="225" t="s">
        <v>20</v>
      </c>
      <c r="U153" s="54" t="s">
        <v>45</v>
      </c>
      <c r="V153" s="45"/>
      <c r="W153" s="226">
        <f>V153*K153</f>
        <v>0</v>
      </c>
      <c r="X153" s="226">
        <v>0</v>
      </c>
      <c r="Y153" s="226">
        <f>X153*K153</f>
        <v>0</v>
      </c>
      <c r="Z153" s="226">
        <v>0</v>
      </c>
      <c r="AA153" s="227">
        <f>Z153*K153</f>
        <v>0</v>
      </c>
      <c r="AR153" s="20" t="s">
        <v>162</v>
      </c>
      <c r="AT153" s="20" t="s">
        <v>158</v>
      </c>
      <c r="AU153" s="20" t="s">
        <v>85</v>
      </c>
      <c r="AY153" s="20" t="s">
        <v>156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20" t="s">
        <v>135</v>
      </c>
      <c r="BK153" s="228">
        <f>ROUND(L153*K153,3)</f>
        <v>0</v>
      </c>
      <c r="BL153" s="20" t="s">
        <v>162</v>
      </c>
      <c r="BM153" s="20" t="s">
        <v>239</v>
      </c>
    </row>
    <row r="154" s="1" customFormat="1" ht="25.5" customHeight="1">
      <c r="B154" s="44"/>
      <c r="C154" s="218" t="s">
        <v>240</v>
      </c>
      <c r="D154" s="218" t="s">
        <v>158</v>
      </c>
      <c r="E154" s="219" t="s">
        <v>241</v>
      </c>
      <c r="F154" s="220" t="s">
        <v>242</v>
      </c>
      <c r="G154" s="220"/>
      <c r="H154" s="220"/>
      <c r="I154" s="220"/>
      <c r="J154" s="221" t="s">
        <v>199</v>
      </c>
      <c r="K154" s="222">
        <v>452</v>
      </c>
      <c r="L154" s="223">
        <v>0</v>
      </c>
      <c r="M154" s="224"/>
      <c r="N154" s="222">
        <f>ROUND(L154*K154,3)</f>
        <v>0</v>
      </c>
      <c r="O154" s="222"/>
      <c r="P154" s="222"/>
      <c r="Q154" s="222"/>
      <c r="R154" s="46"/>
      <c r="T154" s="225" t="s">
        <v>20</v>
      </c>
      <c r="U154" s="54" t="s">
        <v>45</v>
      </c>
      <c r="V154" s="45"/>
      <c r="W154" s="226">
        <f>V154*K154</f>
        <v>0</v>
      </c>
      <c r="X154" s="226">
        <v>0</v>
      </c>
      <c r="Y154" s="226">
        <f>X154*K154</f>
        <v>0</v>
      </c>
      <c r="Z154" s="226">
        <v>0</v>
      </c>
      <c r="AA154" s="227">
        <f>Z154*K154</f>
        <v>0</v>
      </c>
      <c r="AR154" s="20" t="s">
        <v>162</v>
      </c>
      <c r="AT154" s="20" t="s">
        <v>158</v>
      </c>
      <c r="AU154" s="20" t="s">
        <v>85</v>
      </c>
      <c r="AY154" s="20" t="s">
        <v>156</v>
      </c>
      <c r="BE154" s="140">
        <f>IF(U154="základná",N154,0)</f>
        <v>0</v>
      </c>
      <c r="BF154" s="140">
        <f>IF(U154="znížená",N154,0)</f>
        <v>0</v>
      </c>
      <c r="BG154" s="140">
        <f>IF(U154="zákl. prenesená",N154,0)</f>
        <v>0</v>
      </c>
      <c r="BH154" s="140">
        <f>IF(U154="zníž. prenesená",N154,0)</f>
        <v>0</v>
      </c>
      <c r="BI154" s="140">
        <f>IF(U154="nulová",N154,0)</f>
        <v>0</v>
      </c>
      <c r="BJ154" s="20" t="s">
        <v>135</v>
      </c>
      <c r="BK154" s="228">
        <f>ROUND(L154*K154,3)</f>
        <v>0</v>
      </c>
      <c r="BL154" s="20" t="s">
        <v>162</v>
      </c>
      <c r="BM154" s="20" t="s">
        <v>243</v>
      </c>
    </row>
    <row r="155" s="1" customFormat="1" ht="25.5" customHeight="1">
      <c r="B155" s="44"/>
      <c r="C155" s="218" t="s">
        <v>244</v>
      </c>
      <c r="D155" s="218" t="s">
        <v>158</v>
      </c>
      <c r="E155" s="219" t="s">
        <v>245</v>
      </c>
      <c r="F155" s="220" t="s">
        <v>246</v>
      </c>
      <c r="G155" s="220"/>
      <c r="H155" s="220"/>
      <c r="I155" s="220"/>
      <c r="J155" s="221" t="s">
        <v>199</v>
      </c>
      <c r="K155" s="222">
        <v>452</v>
      </c>
      <c r="L155" s="223">
        <v>0</v>
      </c>
      <c r="M155" s="224"/>
      <c r="N155" s="222">
        <f>ROUND(L155*K155,3)</f>
        <v>0</v>
      </c>
      <c r="O155" s="222"/>
      <c r="P155" s="222"/>
      <c r="Q155" s="222"/>
      <c r="R155" s="46"/>
      <c r="T155" s="225" t="s">
        <v>20</v>
      </c>
      <c r="U155" s="54" t="s">
        <v>45</v>
      </c>
      <c r="V155" s="45"/>
      <c r="W155" s="226">
        <f>V155*K155</f>
        <v>0</v>
      </c>
      <c r="X155" s="226">
        <v>0</v>
      </c>
      <c r="Y155" s="226">
        <f>X155*K155</f>
        <v>0</v>
      </c>
      <c r="Z155" s="226">
        <v>0</v>
      </c>
      <c r="AA155" s="227">
        <f>Z155*K155</f>
        <v>0</v>
      </c>
      <c r="AR155" s="20" t="s">
        <v>162</v>
      </c>
      <c r="AT155" s="20" t="s">
        <v>158</v>
      </c>
      <c r="AU155" s="20" t="s">
        <v>85</v>
      </c>
      <c r="AY155" s="20" t="s">
        <v>156</v>
      </c>
      <c r="BE155" s="140">
        <f>IF(U155="základná",N155,0)</f>
        <v>0</v>
      </c>
      <c r="BF155" s="140">
        <f>IF(U155="znížená",N155,0)</f>
        <v>0</v>
      </c>
      <c r="BG155" s="140">
        <f>IF(U155="zákl. prenesená",N155,0)</f>
        <v>0</v>
      </c>
      <c r="BH155" s="140">
        <f>IF(U155="zníž. prenesená",N155,0)</f>
        <v>0</v>
      </c>
      <c r="BI155" s="140">
        <f>IF(U155="nulová",N155,0)</f>
        <v>0</v>
      </c>
      <c r="BJ155" s="20" t="s">
        <v>135</v>
      </c>
      <c r="BK155" s="228">
        <f>ROUND(L155*K155,3)</f>
        <v>0</v>
      </c>
      <c r="BL155" s="20" t="s">
        <v>162</v>
      </c>
      <c r="BM155" s="20" t="s">
        <v>247</v>
      </c>
    </row>
    <row r="156" s="1" customFormat="1" ht="25.5" customHeight="1">
      <c r="B156" s="44"/>
      <c r="C156" s="218" t="s">
        <v>248</v>
      </c>
      <c r="D156" s="218" t="s">
        <v>158</v>
      </c>
      <c r="E156" s="219" t="s">
        <v>249</v>
      </c>
      <c r="F156" s="220" t="s">
        <v>250</v>
      </c>
      <c r="G156" s="220"/>
      <c r="H156" s="220"/>
      <c r="I156" s="220"/>
      <c r="J156" s="221" t="s">
        <v>199</v>
      </c>
      <c r="K156" s="222">
        <v>452</v>
      </c>
      <c r="L156" s="223">
        <v>0</v>
      </c>
      <c r="M156" s="224"/>
      <c r="N156" s="222">
        <f>ROUND(L156*K156,3)</f>
        <v>0</v>
      </c>
      <c r="O156" s="222"/>
      <c r="P156" s="222"/>
      <c r="Q156" s="222"/>
      <c r="R156" s="46"/>
      <c r="T156" s="225" t="s">
        <v>20</v>
      </c>
      <c r="U156" s="54" t="s">
        <v>45</v>
      </c>
      <c r="V156" s="45"/>
      <c r="W156" s="226">
        <f>V156*K156</f>
        <v>0</v>
      </c>
      <c r="X156" s="226">
        <v>0</v>
      </c>
      <c r="Y156" s="226">
        <f>X156*K156</f>
        <v>0</v>
      </c>
      <c r="Z156" s="226">
        <v>0</v>
      </c>
      <c r="AA156" s="227">
        <f>Z156*K156</f>
        <v>0</v>
      </c>
      <c r="AR156" s="20" t="s">
        <v>162</v>
      </c>
      <c r="AT156" s="20" t="s">
        <v>158</v>
      </c>
      <c r="AU156" s="20" t="s">
        <v>85</v>
      </c>
      <c r="AY156" s="20" t="s">
        <v>156</v>
      </c>
      <c r="BE156" s="140">
        <f>IF(U156="základná",N156,0)</f>
        <v>0</v>
      </c>
      <c r="BF156" s="140">
        <f>IF(U156="znížená",N156,0)</f>
        <v>0</v>
      </c>
      <c r="BG156" s="140">
        <f>IF(U156="zákl. prenesená",N156,0)</f>
        <v>0</v>
      </c>
      <c r="BH156" s="140">
        <f>IF(U156="zníž. prenesená",N156,0)</f>
        <v>0</v>
      </c>
      <c r="BI156" s="140">
        <f>IF(U156="nulová",N156,0)</f>
        <v>0</v>
      </c>
      <c r="BJ156" s="20" t="s">
        <v>135</v>
      </c>
      <c r="BK156" s="228">
        <f>ROUND(L156*K156,3)</f>
        <v>0</v>
      </c>
      <c r="BL156" s="20" t="s">
        <v>162</v>
      </c>
      <c r="BM156" s="20" t="s">
        <v>251</v>
      </c>
    </row>
    <row r="157" s="1" customFormat="1" ht="25.5" customHeight="1">
      <c r="B157" s="44"/>
      <c r="C157" s="218" t="s">
        <v>252</v>
      </c>
      <c r="D157" s="218" t="s">
        <v>158</v>
      </c>
      <c r="E157" s="219" t="s">
        <v>253</v>
      </c>
      <c r="F157" s="220" t="s">
        <v>254</v>
      </c>
      <c r="G157" s="220"/>
      <c r="H157" s="220"/>
      <c r="I157" s="220"/>
      <c r="J157" s="221" t="s">
        <v>199</v>
      </c>
      <c r="K157" s="222">
        <v>452</v>
      </c>
      <c r="L157" s="223">
        <v>0</v>
      </c>
      <c r="M157" s="224"/>
      <c r="N157" s="222">
        <f>ROUND(L157*K157,3)</f>
        <v>0</v>
      </c>
      <c r="O157" s="222"/>
      <c r="P157" s="222"/>
      <c r="Q157" s="222"/>
      <c r="R157" s="46"/>
      <c r="T157" s="225" t="s">
        <v>20</v>
      </c>
      <c r="U157" s="54" t="s">
        <v>45</v>
      </c>
      <c r="V157" s="45"/>
      <c r="W157" s="226">
        <f>V157*K157</f>
        <v>0</v>
      </c>
      <c r="X157" s="226">
        <v>0.00020000000000000001</v>
      </c>
      <c r="Y157" s="226">
        <f>X157*K157</f>
        <v>0.090400000000000008</v>
      </c>
      <c r="Z157" s="226">
        <v>0</v>
      </c>
      <c r="AA157" s="227">
        <f>Z157*K157</f>
        <v>0</v>
      </c>
      <c r="AR157" s="20" t="s">
        <v>162</v>
      </c>
      <c r="AT157" s="20" t="s">
        <v>158</v>
      </c>
      <c r="AU157" s="20" t="s">
        <v>85</v>
      </c>
      <c r="AY157" s="20" t="s">
        <v>156</v>
      </c>
      <c r="BE157" s="140">
        <f>IF(U157="základná",N157,0)</f>
        <v>0</v>
      </c>
      <c r="BF157" s="140">
        <f>IF(U157="znížená",N157,0)</f>
        <v>0</v>
      </c>
      <c r="BG157" s="140">
        <f>IF(U157="zákl. prenesená",N157,0)</f>
        <v>0</v>
      </c>
      <c r="BH157" s="140">
        <f>IF(U157="zníž. prenesená",N157,0)</f>
        <v>0</v>
      </c>
      <c r="BI157" s="140">
        <f>IF(U157="nulová",N157,0)</f>
        <v>0</v>
      </c>
      <c r="BJ157" s="20" t="s">
        <v>135</v>
      </c>
      <c r="BK157" s="228">
        <f>ROUND(L157*K157,3)</f>
        <v>0</v>
      </c>
      <c r="BL157" s="20" t="s">
        <v>162</v>
      </c>
      <c r="BM157" s="20" t="s">
        <v>255</v>
      </c>
    </row>
    <row r="158" s="1" customFormat="1" ht="16.5" customHeight="1">
      <c r="B158" s="44"/>
      <c r="C158" s="229" t="s">
        <v>256</v>
      </c>
      <c r="D158" s="229" t="s">
        <v>167</v>
      </c>
      <c r="E158" s="230" t="s">
        <v>257</v>
      </c>
      <c r="F158" s="231" t="s">
        <v>258</v>
      </c>
      <c r="G158" s="231"/>
      <c r="H158" s="231"/>
      <c r="I158" s="231"/>
      <c r="J158" s="232" t="s">
        <v>259</v>
      </c>
      <c r="K158" s="233">
        <v>0.68999999999999995</v>
      </c>
      <c r="L158" s="234">
        <v>0</v>
      </c>
      <c r="M158" s="235"/>
      <c r="N158" s="233">
        <f>ROUND(L158*K158,3)</f>
        <v>0</v>
      </c>
      <c r="O158" s="222"/>
      <c r="P158" s="222"/>
      <c r="Q158" s="222"/>
      <c r="R158" s="46"/>
      <c r="T158" s="225" t="s">
        <v>20</v>
      </c>
      <c r="U158" s="54" t="s">
        <v>45</v>
      </c>
      <c r="V158" s="45"/>
      <c r="W158" s="226">
        <f>V158*K158</f>
        <v>0</v>
      </c>
      <c r="X158" s="226">
        <v>0</v>
      </c>
      <c r="Y158" s="226">
        <f>X158*K158</f>
        <v>0</v>
      </c>
      <c r="Z158" s="226">
        <v>0</v>
      </c>
      <c r="AA158" s="227">
        <f>Z158*K158</f>
        <v>0</v>
      </c>
      <c r="AR158" s="20" t="s">
        <v>171</v>
      </c>
      <c r="AT158" s="20" t="s">
        <v>167</v>
      </c>
      <c r="AU158" s="20" t="s">
        <v>85</v>
      </c>
      <c r="AY158" s="20" t="s">
        <v>156</v>
      </c>
      <c r="BE158" s="140">
        <f>IF(U158="základná",N158,0)</f>
        <v>0</v>
      </c>
      <c r="BF158" s="140">
        <f>IF(U158="znížená",N158,0)</f>
        <v>0</v>
      </c>
      <c r="BG158" s="140">
        <f>IF(U158="zákl. prenesená",N158,0)</f>
        <v>0</v>
      </c>
      <c r="BH158" s="140">
        <f>IF(U158="zníž. prenesená",N158,0)</f>
        <v>0</v>
      </c>
      <c r="BI158" s="140">
        <f>IF(U158="nulová",N158,0)</f>
        <v>0</v>
      </c>
      <c r="BJ158" s="20" t="s">
        <v>135</v>
      </c>
      <c r="BK158" s="228">
        <f>ROUND(L158*K158,3)</f>
        <v>0</v>
      </c>
      <c r="BL158" s="20" t="s">
        <v>162</v>
      </c>
      <c r="BM158" s="20" t="s">
        <v>260</v>
      </c>
    </row>
    <row r="159" s="1" customFormat="1" ht="16.5" customHeight="1">
      <c r="B159" s="44"/>
      <c r="C159" s="218" t="s">
        <v>261</v>
      </c>
      <c r="D159" s="218" t="s">
        <v>158</v>
      </c>
      <c r="E159" s="219" t="s">
        <v>262</v>
      </c>
      <c r="F159" s="220" t="s">
        <v>263</v>
      </c>
      <c r="G159" s="220"/>
      <c r="H159" s="220"/>
      <c r="I159" s="220"/>
      <c r="J159" s="221" t="s">
        <v>170</v>
      </c>
      <c r="K159" s="222">
        <v>5</v>
      </c>
      <c r="L159" s="223">
        <v>0</v>
      </c>
      <c r="M159" s="224"/>
      <c r="N159" s="222">
        <f>ROUND(L159*K159,3)</f>
        <v>0</v>
      </c>
      <c r="O159" s="222"/>
      <c r="P159" s="222"/>
      <c r="Q159" s="222"/>
      <c r="R159" s="46"/>
      <c r="T159" s="225" t="s">
        <v>20</v>
      </c>
      <c r="U159" s="54" t="s">
        <v>45</v>
      </c>
      <c r="V159" s="45"/>
      <c r="W159" s="226">
        <f>V159*K159</f>
        <v>0</v>
      </c>
      <c r="X159" s="226">
        <v>0</v>
      </c>
      <c r="Y159" s="226">
        <f>X159*K159</f>
        <v>0</v>
      </c>
      <c r="Z159" s="226">
        <v>0</v>
      </c>
      <c r="AA159" s="227">
        <f>Z159*K159</f>
        <v>0</v>
      </c>
      <c r="AR159" s="20" t="s">
        <v>162</v>
      </c>
      <c r="AT159" s="20" t="s">
        <v>158</v>
      </c>
      <c r="AU159" s="20" t="s">
        <v>85</v>
      </c>
      <c r="AY159" s="20" t="s">
        <v>156</v>
      </c>
      <c r="BE159" s="140">
        <f>IF(U159="základná",N159,0)</f>
        <v>0</v>
      </c>
      <c r="BF159" s="140">
        <f>IF(U159="znížená",N159,0)</f>
        <v>0</v>
      </c>
      <c r="BG159" s="140">
        <f>IF(U159="zákl. prenesená",N159,0)</f>
        <v>0</v>
      </c>
      <c r="BH159" s="140">
        <f>IF(U159="zníž. prenesená",N159,0)</f>
        <v>0</v>
      </c>
      <c r="BI159" s="140">
        <f>IF(U159="nulová",N159,0)</f>
        <v>0</v>
      </c>
      <c r="BJ159" s="20" t="s">
        <v>135</v>
      </c>
      <c r="BK159" s="228">
        <f>ROUND(L159*K159,3)</f>
        <v>0</v>
      </c>
      <c r="BL159" s="20" t="s">
        <v>162</v>
      </c>
      <c r="BM159" s="20" t="s">
        <v>264</v>
      </c>
    </row>
    <row r="160" s="1" customFormat="1" ht="25.5" customHeight="1">
      <c r="B160" s="44"/>
      <c r="C160" s="229" t="s">
        <v>265</v>
      </c>
      <c r="D160" s="229" t="s">
        <v>167</v>
      </c>
      <c r="E160" s="230" t="s">
        <v>157</v>
      </c>
      <c r="F160" s="231" t="s">
        <v>266</v>
      </c>
      <c r="G160" s="231"/>
      <c r="H160" s="231"/>
      <c r="I160" s="231"/>
      <c r="J160" s="232" t="s">
        <v>170</v>
      </c>
      <c r="K160" s="233">
        <v>5</v>
      </c>
      <c r="L160" s="234">
        <v>0</v>
      </c>
      <c r="M160" s="235"/>
      <c r="N160" s="233">
        <f>ROUND(L160*K160,3)</f>
        <v>0</v>
      </c>
      <c r="O160" s="222"/>
      <c r="P160" s="222"/>
      <c r="Q160" s="222"/>
      <c r="R160" s="46"/>
      <c r="T160" s="225" t="s">
        <v>20</v>
      </c>
      <c r="U160" s="54" t="s">
        <v>45</v>
      </c>
      <c r="V160" s="45"/>
      <c r="W160" s="226">
        <f>V160*K160</f>
        <v>0</v>
      </c>
      <c r="X160" s="226">
        <v>0</v>
      </c>
      <c r="Y160" s="226">
        <f>X160*K160</f>
        <v>0</v>
      </c>
      <c r="Z160" s="226">
        <v>0</v>
      </c>
      <c r="AA160" s="227">
        <f>Z160*K160</f>
        <v>0</v>
      </c>
      <c r="AR160" s="20" t="s">
        <v>171</v>
      </c>
      <c r="AT160" s="20" t="s">
        <v>167</v>
      </c>
      <c r="AU160" s="20" t="s">
        <v>85</v>
      </c>
      <c r="AY160" s="20" t="s">
        <v>156</v>
      </c>
      <c r="BE160" s="140">
        <f>IF(U160="základná",N160,0)</f>
        <v>0</v>
      </c>
      <c r="BF160" s="140">
        <f>IF(U160="znížená",N160,0)</f>
        <v>0</v>
      </c>
      <c r="BG160" s="140">
        <f>IF(U160="zákl. prenesená",N160,0)</f>
        <v>0</v>
      </c>
      <c r="BH160" s="140">
        <f>IF(U160="zníž. prenesená",N160,0)</f>
        <v>0</v>
      </c>
      <c r="BI160" s="140">
        <f>IF(U160="nulová",N160,0)</f>
        <v>0</v>
      </c>
      <c r="BJ160" s="20" t="s">
        <v>135</v>
      </c>
      <c r="BK160" s="228">
        <f>ROUND(L160*K160,3)</f>
        <v>0</v>
      </c>
      <c r="BL160" s="20" t="s">
        <v>162</v>
      </c>
      <c r="BM160" s="20" t="s">
        <v>267</v>
      </c>
    </row>
    <row r="161" s="1" customFormat="1" ht="38.25" customHeight="1">
      <c r="B161" s="44"/>
      <c r="C161" s="218" t="s">
        <v>268</v>
      </c>
      <c r="D161" s="218" t="s">
        <v>158</v>
      </c>
      <c r="E161" s="219" t="s">
        <v>269</v>
      </c>
      <c r="F161" s="220" t="s">
        <v>270</v>
      </c>
      <c r="G161" s="220"/>
      <c r="H161" s="220"/>
      <c r="I161" s="220"/>
      <c r="J161" s="221" t="s">
        <v>199</v>
      </c>
      <c r="K161" s="222">
        <v>15</v>
      </c>
      <c r="L161" s="223">
        <v>0</v>
      </c>
      <c r="M161" s="224"/>
      <c r="N161" s="222">
        <f>ROUND(L161*K161,3)</f>
        <v>0</v>
      </c>
      <c r="O161" s="222"/>
      <c r="P161" s="222"/>
      <c r="Q161" s="222"/>
      <c r="R161" s="46"/>
      <c r="T161" s="225" t="s">
        <v>20</v>
      </c>
      <c r="U161" s="54" t="s">
        <v>45</v>
      </c>
      <c r="V161" s="45"/>
      <c r="W161" s="226">
        <f>V161*K161</f>
        <v>0</v>
      </c>
      <c r="X161" s="226">
        <v>0.112</v>
      </c>
      <c r="Y161" s="226">
        <f>X161*K161</f>
        <v>1.6799999999999999</v>
      </c>
      <c r="Z161" s="226">
        <v>0</v>
      </c>
      <c r="AA161" s="227">
        <f>Z161*K161</f>
        <v>0</v>
      </c>
      <c r="AR161" s="20" t="s">
        <v>162</v>
      </c>
      <c r="AT161" s="20" t="s">
        <v>158</v>
      </c>
      <c r="AU161" s="20" t="s">
        <v>85</v>
      </c>
      <c r="AY161" s="20" t="s">
        <v>156</v>
      </c>
      <c r="BE161" s="140">
        <f>IF(U161="základná",N161,0)</f>
        <v>0</v>
      </c>
      <c r="BF161" s="140">
        <f>IF(U161="znížená",N161,0)</f>
        <v>0</v>
      </c>
      <c r="BG161" s="140">
        <f>IF(U161="zákl. prenesená",N161,0)</f>
        <v>0</v>
      </c>
      <c r="BH161" s="140">
        <f>IF(U161="zníž. prenesená",N161,0)</f>
        <v>0</v>
      </c>
      <c r="BI161" s="140">
        <f>IF(U161="nulová",N161,0)</f>
        <v>0</v>
      </c>
      <c r="BJ161" s="20" t="s">
        <v>135</v>
      </c>
      <c r="BK161" s="228">
        <f>ROUND(L161*K161,3)</f>
        <v>0</v>
      </c>
      <c r="BL161" s="20" t="s">
        <v>162</v>
      </c>
      <c r="BM161" s="20" t="s">
        <v>271</v>
      </c>
    </row>
    <row r="162" s="1" customFormat="1" ht="16.5" customHeight="1">
      <c r="B162" s="44"/>
      <c r="C162" s="218" t="s">
        <v>212</v>
      </c>
      <c r="D162" s="218" t="s">
        <v>158</v>
      </c>
      <c r="E162" s="219" t="s">
        <v>272</v>
      </c>
      <c r="F162" s="220" t="s">
        <v>273</v>
      </c>
      <c r="G162" s="220"/>
      <c r="H162" s="220"/>
      <c r="I162" s="220"/>
      <c r="J162" s="221" t="s">
        <v>211</v>
      </c>
      <c r="K162" s="222">
        <v>8</v>
      </c>
      <c r="L162" s="223">
        <v>0</v>
      </c>
      <c r="M162" s="224"/>
      <c r="N162" s="222">
        <f>ROUND(L162*K162,3)</f>
        <v>0</v>
      </c>
      <c r="O162" s="222"/>
      <c r="P162" s="222"/>
      <c r="Q162" s="222"/>
      <c r="R162" s="46"/>
      <c r="T162" s="225" t="s">
        <v>20</v>
      </c>
      <c r="U162" s="54" t="s">
        <v>45</v>
      </c>
      <c r="V162" s="45"/>
      <c r="W162" s="226">
        <f>V162*K162</f>
        <v>0</v>
      </c>
      <c r="X162" s="226">
        <v>0</v>
      </c>
      <c r="Y162" s="226">
        <f>X162*K162</f>
        <v>0</v>
      </c>
      <c r="Z162" s="226">
        <v>0</v>
      </c>
      <c r="AA162" s="227">
        <f>Z162*K162</f>
        <v>0</v>
      </c>
      <c r="AR162" s="20" t="s">
        <v>162</v>
      </c>
      <c r="AT162" s="20" t="s">
        <v>158</v>
      </c>
      <c r="AU162" s="20" t="s">
        <v>85</v>
      </c>
      <c r="AY162" s="20" t="s">
        <v>156</v>
      </c>
      <c r="BE162" s="140">
        <f>IF(U162="základná",N162,0)</f>
        <v>0</v>
      </c>
      <c r="BF162" s="140">
        <f>IF(U162="znížená",N162,0)</f>
        <v>0</v>
      </c>
      <c r="BG162" s="140">
        <f>IF(U162="zákl. prenesená",N162,0)</f>
        <v>0</v>
      </c>
      <c r="BH162" s="140">
        <f>IF(U162="zníž. prenesená",N162,0)</f>
        <v>0</v>
      </c>
      <c r="BI162" s="140">
        <f>IF(U162="nulová",N162,0)</f>
        <v>0</v>
      </c>
      <c r="BJ162" s="20" t="s">
        <v>135</v>
      </c>
      <c r="BK162" s="228">
        <f>ROUND(L162*K162,3)</f>
        <v>0</v>
      </c>
      <c r="BL162" s="20" t="s">
        <v>162</v>
      </c>
      <c r="BM162" s="20" t="s">
        <v>274</v>
      </c>
    </row>
    <row r="163" s="1" customFormat="1" ht="25.5" customHeight="1">
      <c r="B163" s="44"/>
      <c r="C163" s="218" t="s">
        <v>275</v>
      </c>
      <c r="D163" s="218" t="s">
        <v>158</v>
      </c>
      <c r="E163" s="219" t="s">
        <v>228</v>
      </c>
      <c r="F163" s="220" t="s">
        <v>229</v>
      </c>
      <c r="G163" s="220"/>
      <c r="H163" s="220"/>
      <c r="I163" s="220"/>
      <c r="J163" s="221" t="s">
        <v>199</v>
      </c>
      <c r="K163" s="222">
        <v>95</v>
      </c>
      <c r="L163" s="223">
        <v>0</v>
      </c>
      <c r="M163" s="224"/>
      <c r="N163" s="222">
        <f>ROUND(L163*K163,3)</f>
        <v>0</v>
      </c>
      <c r="O163" s="222"/>
      <c r="P163" s="222"/>
      <c r="Q163" s="222"/>
      <c r="R163" s="46"/>
      <c r="T163" s="225" t="s">
        <v>20</v>
      </c>
      <c r="U163" s="54" t="s">
        <v>45</v>
      </c>
      <c r="V163" s="45"/>
      <c r="W163" s="226">
        <f>V163*K163</f>
        <v>0</v>
      </c>
      <c r="X163" s="226">
        <v>0.040000000000000001</v>
      </c>
      <c r="Y163" s="226">
        <f>X163*K163</f>
        <v>3.8000000000000003</v>
      </c>
      <c r="Z163" s="226">
        <v>0</v>
      </c>
      <c r="AA163" s="227">
        <f>Z163*K163</f>
        <v>0</v>
      </c>
      <c r="AR163" s="20" t="s">
        <v>162</v>
      </c>
      <c r="AT163" s="20" t="s">
        <v>158</v>
      </c>
      <c r="AU163" s="20" t="s">
        <v>85</v>
      </c>
      <c r="AY163" s="20" t="s">
        <v>156</v>
      </c>
      <c r="BE163" s="140">
        <f>IF(U163="základná",N163,0)</f>
        <v>0</v>
      </c>
      <c r="BF163" s="140">
        <f>IF(U163="znížená",N163,0)</f>
        <v>0</v>
      </c>
      <c r="BG163" s="140">
        <f>IF(U163="zákl. prenesená",N163,0)</f>
        <v>0</v>
      </c>
      <c r="BH163" s="140">
        <f>IF(U163="zníž. prenesená",N163,0)</f>
        <v>0</v>
      </c>
      <c r="BI163" s="140">
        <f>IF(U163="nulová",N163,0)</f>
        <v>0</v>
      </c>
      <c r="BJ163" s="20" t="s">
        <v>135</v>
      </c>
      <c r="BK163" s="228">
        <f>ROUND(L163*K163,3)</f>
        <v>0</v>
      </c>
      <c r="BL163" s="20" t="s">
        <v>162</v>
      </c>
      <c r="BM163" s="20" t="s">
        <v>276</v>
      </c>
    </row>
    <row r="164" s="1" customFormat="1" ht="16.5" customHeight="1">
      <c r="B164" s="44"/>
      <c r="C164" s="229" t="s">
        <v>235</v>
      </c>
      <c r="D164" s="229" t="s">
        <v>167</v>
      </c>
      <c r="E164" s="230" t="s">
        <v>277</v>
      </c>
      <c r="F164" s="231" t="s">
        <v>278</v>
      </c>
      <c r="G164" s="231"/>
      <c r="H164" s="231"/>
      <c r="I164" s="231"/>
      <c r="J164" s="232" t="s">
        <v>234</v>
      </c>
      <c r="K164" s="233">
        <v>2.9359999999999999</v>
      </c>
      <c r="L164" s="234">
        <v>0</v>
      </c>
      <c r="M164" s="235"/>
      <c r="N164" s="233">
        <f>ROUND(L164*K164,3)</f>
        <v>0</v>
      </c>
      <c r="O164" s="222"/>
      <c r="P164" s="222"/>
      <c r="Q164" s="222"/>
      <c r="R164" s="46"/>
      <c r="T164" s="225" t="s">
        <v>20</v>
      </c>
      <c r="U164" s="54" t="s">
        <v>45</v>
      </c>
      <c r="V164" s="45"/>
      <c r="W164" s="226">
        <f>V164*K164</f>
        <v>0</v>
      </c>
      <c r="X164" s="226">
        <v>0</v>
      </c>
      <c r="Y164" s="226">
        <f>X164*K164</f>
        <v>0</v>
      </c>
      <c r="Z164" s="226">
        <v>0</v>
      </c>
      <c r="AA164" s="227">
        <f>Z164*K164</f>
        <v>0</v>
      </c>
      <c r="AR164" s="20" t="s">
        <v>171</v>
      </c>
      <c r="AT164" s="20" t="s">
        <v>167</v>
      </c>
      <c r="AU164" s="20" t="s">
        <v>85</v>
      </c>
      <c r="AY164" s="20" t="s">
        <v>156</v>
      </c>
      <c r="BE164" s="140">
        <f>IF(U164="základná",N164,0)</f>
        <v>0</v>
      </c>
      <c r="BF164" s="140">
        <f>IF(U164="znížená",N164,0)</f>
        <v>0</v>
      </c>
      <c r="BG164" s="140">
        <f>IF(U164="zákl. prenesená",N164,0)</f>
        <v>0</v>
      </c>
      <c r="BH164" s="140">
        <f>IF(U164="zníž. prenesená",N164,0)</f>
        <v>0</v>
      </c>
      <c r="BI164" s="140">
        <f>IF(U164="nulová",N164,0)</f>
        <v>0</v>
      </c>
      <c r="BJ164" s="20" t="s">
        <v>135</v>
      </c>
      <c r="BK164" s="228">
        <f>ROUND(L164*K164,3)</f>
        <v>0</v>
      </c>
      <c r="BL164" s="20" t="s">
        <v>162</v>
      </c>
      <c r="BM164" s="20" t="s">
        <v>279</v>
      </c>
    </row>
    <row r="165" s="1" customFormat="1" ht="16.5" customHeight="1">
      <c r="B165" s="44"/>
      <c r="C165" s="229" t="s">
        <v>280</v>
      </c>
      <c r="D165" s="229" t="s">
        <v>167</v>
      </c>
      <c r="E165" s="230" t="s">
        <v>281</v>
      </c>
      <c r="F165" s="231" t="s">
        <v>282</v>
      </c>
      <c r="G165" s="231"/>
      <c r="H165" s="231"/>
      <c r="I165" s="231"/>
      <c r="J165" s="232" t="s">
        <v>170</v>
      </c>
      <c r="K165" s="233">
        <v>135</v>
      </c>
      <c r="L165" s="234">
        <v>0</v>
      </c>
      <c r="M165" s="235"/>
      <c r="N165" s="233">
        <f>ROUND(L165*K165,3)</f>
        <v>0</v>
      </c>
      <c r="O165" s="222"/>
      <c r="P165" s="222"/>
      <c r="Q165" s="222"/>
      <c r="R165" s="46"/>
      <c r="T165" s="225" t="s">
        <v>20</v>
      </c>
      <c r="U165" s="54" t="s">
        <v>45</v>
      </c>
      <c r="V165" s="45"/>
      <c r="W165" s="226">
        <f>V165*K165</f>
        <v>0</v>
      </c>
      <c r="X165" s="226">
        <v>0</v>
      </c>
      <c r="Y165" s="226">
        <f>X165*K165</f>
        <v>0</v>
      </c>
      <c r="Z165" s="226">
        <v>0</v>
      </c>
      <c r="AA165" s="227">
        <f>Z165*K165</f>
        <v>0</v>
      </c>
      <c r="AR165" s="20" t="s">
        <v>171</v>
      </c>
      <c r="AT165" s="20" t="s">
        <v>167</v>
      </c>
      <c r="AU165" s="20" t="s">
        <v>85</v>
      </c>
      <c r="AY165" s="20" t="s">
        <v>156</v>
      </c>
      <c r="BE165" s="140">
        <f>IF(U165="základná",N165,0)</f>
        <v>0</v>
      </c>
      <c r="BF165" s="140">
        <f>IF(U165="znížená",N165,0)</f>
        <v>0</v>
      </c>
      <c r="BG165" s="140">
        <f>IF(U165="zákl. prenesená",N165,0)</f>
        <v>0</v>
      </c>
      <c r="BH165" s="140">
        <f>IF(U165="zníž. prenesená",N165,0)</f>
        <v>0</v>
      </c>
      <c r="BI165" s="140">
        <f>IF(U165="nulová",N165,0)</f>
        <v>0</v>
      </c>
      <c r="BJ165" s="20" t="s">
        <v>135</v>
      </c>
      <c r="BK165" s="228">
        <f>ROUND(L165*K165,3)</f>
        <v>0</v>
      </c>
      <c r="BL165" s="20" t="s">
        <v>162</v>
      </c>
      <c r="BM165" s="20" t="s">
        <v>283</v>
      </c>
    </row>
    <row r="166" s="1" customFormat="1" ht="38.25" customHeight="1">
      <c r="B166" s="44"/>
      <c r="C166" s="218" t="s">
        <v>284</v>
      </c>
      <c r="D166" s="218" t="s">
        <v>158</v>
      </c>
      <c r="E166" s="219" t="s">
        <v>285</v>
      </c>
      <c r="F166" s="220" t="s">
        <v>286</v>
      </c>
      <c r="G166" s="220"/>
      <c r="H166" s="220"/>
      <c r="I166" s="220"/>
      <c r="J166" s="221" t="s">
        <v>211</v>
      </c>
      <c r="K166" s="222">
        <v>135</v>
      </c>
      <c r="L166" s="223">
        <v>0</v>
      </c>
      <c r="M166" s="224"/>
      <c r="N166" s="222">
        <f>ROUND(L166*K166,3)</f>
        <v>0</v>
      </c>
      <c r="O166" s="222"/>
      <c r="P166" s="222"/>
      <c r="Q166" s="222"/>
      <c r="R166" s="46"/>
      <c r="T166" s="225" t="s">
        <v>20</v>
      </c>
      <c r="U166" s="54" t="s">
        <v>45</v>
      </c>
      <c r="V166" s="45"/>
      <c r="W166" s="226">
        <f>V166*K166</f>
        <v>0</v>
      </c>
      <c r="X166" s="226">
        <v>0</v>
      </c>
      <c r="Y166" s="226">
        <f>X166*K166</f>
        <v>0</v>
      </c>
      <c r="Z166" s="226">
        <v>0</v>
      </c>
      <c r="AA166" s="227">
        <f>Z166*K166</f>
        <v>0</v>
      </c>
      <c r="AR166" s="20" t="s">
        <v>162</v>
      </c>
      <c r="AT166" s="20" t="s">
        <v>158</v>
      </c>
      <c r="AU166" s="20" t="s">
        <v>85</v>
      </c>
      <c r="AY166" s="20" t="s">
        <v>156</v>
      </c>
      <c r="BE166" s="140">
        <f>IF(U166="základná",N166,0)</f>
        <v>0</v>
      </c>
      <c r="BF166" s="140">
        <f>IF(U166="znížená",N166,0)</f>
        <v>0</v>
      </c>
      <c r="BG166" s="140">
        <f>IF(U166="zákl. prenesená",N166,0)</f>
        <v>0</v>
      </c>
      <c r="BH166" s="140">
        <f>IF(U166="zníž. prenesená",N166,0)</f>
        <v>0</v>
      </c>
      <c r="BI166" s="140">
        <f>IF(U166="nulová",N166,0)</f>
        <v>0</v>
      </c>
      <c r="BJ166" s="20" t="s">
        <v>135</v>
      </c>
      <c r="BK166" s="228">
        <f>ROUND(L166*K166,3)</f>
        <v>0</v>
      </c>
      <c r="BL166" s="20" t="s">
        <v>162</v>
      </c>
      <c r="BM166" s="20" t="s">
        <v>287</v>
      </c>
    </row>
    <row r="167" s="1" customFormat="1" ht="38.25" customHeight="1">
      <c r="B167" s="44"/>
      <c r="C167" s="218" t="s">
        <v>220</v>
      </c>
      <c r="D167" s="218" t="s">
        <v>158</v>
      </c>
      <c r="E167" s="219" t="s">
        <v>288</v>
      </c>
      <c r="F167" s="220" t="s">
        <v>289</v>
      </c>
      <c r="G167" s="220"/>
      <c r="H167" s="220"/>
      <c r="I167" s="220"/>
      <c r="J167" s="221" t="s">
        <v>199</v>
      </c>
      <c r="K167" s="222">
        <v>230</v>
      </c>
      <c r="L167" s="223">
        <v>0</v>
      </c>
      <c r="M167" s="224"/>
      <c r="N167" s="222">
        <f>ROUND(L167*K167,3)</f>
        <v>0</v>
      </c>
      <c r="O167" s="222"/>
      <c r="P167" s="222"/>
      <c r="Q167" s="222"/>
      <c r="R167" s="46"/>
      <c r="T167" s="225" t="s">
        <v>20</v>
      </c>
      <c r="U167" s="54" t="s">
        <v>45</v>
      </c>
      <c r="V167" s="45"/>
      <c r="W167" s="226">
        <f>V167*K167</f>
        <v>0</v>
      </c>
      <c r="X167" s="226">
        <v>0</v>
      </c>
      <c r="Y167" s="226">
        <f>X167*K167</f>
        <v>0</v>
      </c>
      <c r="Z167" s="226">
        <v>0</v>
      </c>
      <c r="AA167" s="227">
        <f>Z167*K167</f>
        <v>0</v>
      </c>
      <c r="AR167" s="20" t="s">
        <v>162</v>
      </c>
      <c r="AT167" s="20" t="s">
        <v>158</v>
      </c>
      <c r="AU167" s="20" t="s">
        <v>85</v>
      </c>
      <c r="AY167" s="20" t="s">
        <v>156</v>
      </c>
      <c r="BE167" s="140">
        <f>IF(U167="základná",N167,0)</f>
        <v>0</v>
      </c>
      <c r="BF167" s="140">
        <f>IF(U167="znížená",N167,0)</f>
        <v>0</v>
      </c>
      <c r="BG167" s="140">
        <f>IF(U167="zákl. prenesená",N167,0)</f>
        <v>0</v>
      </c>
      <c r="BH167" s="140">
        <f>IF(U167="zníž. prenesená",N167,0)</f>
        <v>0</v>
      </c>
      <c r="BI167" s="140">
        <f>IF(U167="nulová",N167,0)</f>
        <v>0</v>
      </c>
      <c r="BJ167" s="20" t="s">
        <v>135</v>
      </c>
      <c r="BK167" s="228">
        <f>ROUND(L167*K167,3)</f>
        <v>0</v>
      </c>
      <c r="BL167" s="20" t="s">
        <v>162</v>
      </c>
      <c r="BM167" s="20" t="s">
        <v>290</v>
      </c>
    </row>
    <row r="168" s="1" customFormat="1" ht="16.5" customHeight="1">
      <c r="B168" s="44"/>
      <c r="C168" s="229" t="s">
        <v>291</v>
      </c>
      <c r="D168" s="229" t="s">
        <v>167</v>
      </c>
      <c r="E168" s="230" t="s">
        <v>292</v>
      </c>
      <c r="F168" s="231" t="s">
        <v>293</v>
      </c>
      <c r="G168" s="231"/>
      <c r="H168" s="231"/>
      <c r="I168" s="231"/>
      <c r="J168" s="232" t="s">
        <v>170</v>
      </c>
      <c r="K168" s="233">
        <v>15</v>
      </c>
      <c r="L168" s="234">
        <v>0</v>
      </c>
      <c r="M168" s="235"/>
      <c r="N168" s="233">
        <f>ROUND(L168*K168,3)</f>
        <v>0</v>
      </c>
      <c r="O168" s="222"/>
      <c r="P168" s="222"/>
      <c r="Q168" s="222"/>
      <c r="R168" s="46"/>
      <c r="T168" s="225" t="s">
        <v>20</v>
      </c>
      <c r="U168" s="54" t="s">
        <v>45</v>
      </c>
      <c r="V168" s="45"/>
      <c r="W168" s="226">
        <f>V168*K168</f>
        <v>0</v>
      </c>
      <c r="X168" s="226">
        <v>0</v>
      </c>
      <c r="Y168" s="226">
        <f>X168*K168</f>
        <v>0</v>
      </c>
      <c r="Z168" s="226">
        <v>0</v>
      </c>
      <c r="AA168" s="227">
        <f>Z168*K168</f>
        <v>0</v>
      </c>
      <c r="AR168" s="20" t="s">
        <v>171</v>
      </c>
      <c r="AT168" s="20" t="s">
        <v>167</v>
      </c>
      <c r="AU168" s="20" t="s">
        <v>85</v>
      </c>
      <c r="AY168" s="20" t="s">
        <v>156</v>
      </c>
      <c r="BE168" s="140">
        <f>IF(U168="základná",N168,0)</f>
        <v>0</v>
      </c>
      <c r="BF168" s="140">
        <f>IF(U168="znížená",N168,0)</f>
        <v>0</v>
      </c>
      <c r="BG168" s="140">
        <f>IF(U168="zákl. prenesená",N168,0)</f>
        <v>0</v>
      </c>
      <c r="BH168" s="140">
        <f>IF(U168="zníž. prenesená",N168,0)</f>
        <v>0</v>
      </c>
      <c r="BI168" s="140">
        <f>IF(U168="nulová",N168,0)</f>
        <v>0</v>
      </c>
      <c r="BJ168" s="20" t="s">
        <v>135</v>
      </c>
      <c r="BK168" s="228">
        <f>ROUND(L168*K168,3)</f>
        <v>0</v>
      </c>
      <c r="BL168" s="20" t="s">
        <v>162</v>
      </c>
      <c r="BM168" s="20" t="s">
        <v>294</v>
      </c>
    </row>
    <row r="169" s="1" customFormat="1" ht="25.5" customHeight="1">
      <c r="B169" s="44"/>
      <c r="C169" s="218" t="s">
        <v>243</v>
      </c>
      <c r="D169" s="218" t="s">
        <v>158</v>
      </c>
      <c r="E169" s="219" t="s">
        <v>295</v>
      </c>
      <c r="F169" s="220" t="s">
        <v>296</v>
      </c>
      <c r="G169" s="220"/>
      <c r="H169" s="220"/>
      <c r="I169" s="220"/>
      <c r="J169" s="221" t="s">
        <v>199</v>
      </c>
      <c r="K169" s="222">
        <v>230</v>
      </c>
      <c r="L169" s="223">
        <v>0</v>
      </c>
      <c r="M169" s="224"/>
      <c r="N169" s="222">
        <f>ROUND(L169*K169,3)</f>
        <v>0</v>
      </c>
      <c r="O169" s="222"/>
      <c r="P169" s="222"/>
      <c r="Q169" s="222"/>
      <c r="R169" s="46"/>
      <c r="T169" s="225" t="s">
        <v>20</v>
      </c>
      <c r="U169" s="54" t="s">
        <v>45</v>
      </c>
      <c r="V169" s="45"/>
      <c r="W169" s="226">
        <f>V169*K169</f>
        <v>0</v>
      </c>
      <c r="X169" s="226">
        <v>0</v>
      </c>
      <c r="Y169" s="226">
        <f>X169*K169</f>
        <v>0</v>
      </c>
      <c r="Z169" s="226">
        <v>0</v>
      </c>
      <c r="AA169" s="227">
        <f>Z169*K169</f>
        <v>0</v>
      </c>
      <c r="AR169" s="20" t="s">
        <v>162</v>
      </c>
      <c r="AT169" s="20" t="s">
        <v>158</v>
      </c>
      <c r="AU169" s="20" t="s">
        <v>85</v>
      </c>
      <c r="AY169" s="20" t="s">
        <v>156</v>
      </c>
      <c r="BE169" s="140">
        <f>IF(U169="základná",N169,0)</f>
        <v>0</v>
      </c>
      <c r="BF169" s="140">
        <f>IF(U169="znížená",N169,0)</f>
        <v>0</v>
      </c>
      <c r="BG169" s="140">
        <f>IF(U169="zákl. prenesená",N169,0)</f>
        <v>0</v>
      </c>
      <c r="BH169" s="140">
        <f>IF(U169="zníž. prenesená",N169,0)</f>
        <v>0</v>
      </c>
      <c r="BI169" s="140">
        <f>IF(U169="nulová",N169,0)</f>
        <v>0</v>
      </c>
      <c r="BJ169" s="20" t="s">
        <v>135</v>
      </c>
      <c r="BK169" s="228">
        <f>ROUND(L169*K169,3)</f>
        <v>0</v>
      </c>
      <c r="BL169" s="20" t="s">
        <v>162</v>
      </c>
      <c r="BM169" s="20" t="s">
        <v>297</v>
      </c>
    </row>
    <row r="170" s="1" customFormat="1" ht="38.25" customHeight="1">
      <c r="B170" s="44"/>
      <c r="C170" s="218" t="s">
        <v>230</v>
      </c>
      <c r="D170" s="218" t="s">
        <v>158</v>
      </c>
      <c r="E170" s="219" t="s">
        <v>298</v>
      </c>
      <c r="F170" s="220" t="s">
        <v>299</v>
      </c>
      <c r="G170" s="220"/>
      <c r="H170" s="220"/>
      <c r="I170" s="220"/>
      <c r="J170" s="221" t="s">
        <v>199</v>
      </c>
      <c r="K170" s="222">
        <v>230</v>
      </c>
      <c r="L170" s="223">
        <v>0</v>
      </c>
      <c r="M170" s="224"/>
      <c r="N170" s="222">
        <f>ROUND(L170*K170,3)</f>
        <v>0</v>
      </c>
      <c r="O170" s="222"/>
      <c r="P170" s="222"/>
      <c r="Q170" s="222"/>
      <c r="R170" s="46"/>
      <c r="T170" s="225" t="s">
        <v>20</v>
      </c>
      <c r="U170" s="54" t="s">
        <v>45</v>
      </c>
      <c r="V170" s="45"/>
      <c r="W170" s="226">
        <f>V170*K170</f>
        <v>0</v>
      </c>
      <c r="X170" s="226">
        <v>0</v>
      </c>
      <c r="Y170" s="226">
        <f>X170*K170</f>
        <v>0</v>
      </c>
      <c r="Z170" s="226">
        <v>0</v>
      </c>
      <c r="AA170" s="227">
        <f>Z170*K170</f>
        <v>0</v>
      </c>
      <c r="AR170" s="20" t="s">
        <v>162</v>
      </c>
      <c r="AT170" s="20" t="s">
        <v>158</v>
      </c>
      <c r="AU170" s="20" t="s">
        <v>85</v>
      </c>
      <c r="AY170" s="20" t="s">
        <v>156</v>
      </c>
      <c r="BE170" s="140">
        <f>IF(U170="základná",N170,0)</f>
        <v>0</v>
      </c>
      <c r="BF170" s="140">
        <f>IF(U170="znížená",N170,0)</f>
        <v>0</v>
      </c>
      <c r="BG170" s="140">
        <f>IF(U170="zákl. prenesená",N170,0)</f>
        <v>0</v>
      </c>
      <c r="BH170" s="140">
        <f>IF(U170="zníž. prenesená",N170,0)</f>
        <v>0</v>
      </c>
      <c r="BI170" s="140">
        <f>IF(U170="nulová",N170,0)</f>
        <v>0</v>
      </c>
      <c r="BJ170" s="20" t="s">
        <v>135</v>
      </c>
      <c r="BK170" s="228">
        <f>ROUND(L170*K170,3)</f>
        <v>0</v>
      </c>
      <c r="BL170" s="20" t="s">
        <v>162</v>
      </c>
      <c r="BM170" s="20" t="s">
        <v>300</v>
      </c>
    </row>
    <row r="171" s="1" customFormat="1" ht="25.5" customHeight="1">
      <c r="B171" s="44"/>
      <c r="C171" s="229" t="s">
        <v>301</v>
      </c>
      <c r="D171" s="229" t="s">
        <v>167</v>
      </c>
      <c r="E171" s="230" t="s">
        <v>302</v>
      </c>
      <c r="F171" s="231" t="s">
        <v>303</v>
      </c>
      <c r="G171" s="231"/>
      <c r="H171" s="231"/>
      <c r="I171" s="231"/>
      <c r="J171" s="232" t="s">
        <v>170</v>
      </c>
      <c r="K171" s="233">
        <v>17.949999999999999</v>
      </c>
      <c r="L171" s="234">
        <v>0</v>
      </c>
      <c r="M171" s="235"/>
      <c r="N171" s="233">
        <f>ROUND(L171*K171,3)</f>
        <v>0</v>
      </c>
      <c r="O171" s="222"/>
      <c r="P171" s="222"/>
      <c r="Q171" s="222"/>
      <c r="R171" s="46"/>
      <c r="T171" s="225" t="s">
        <v>20</v>
      </c>
      <c r="U171" s="54" t="s">
        <v>45</v>
      </c>
      <c r="V171" s="45"/>
      <c r="W171" s="226">
        <f>V171*K171</f>
        <v>0</v>
      </c>
      <c r="X171" s="226">
        <v>0</v>
      </c>
      <c r="Y171" s="226">
        <f>X171*K171</f>
        <v>0</v>
      </c>
      <c r="Z171" s="226">
        <v>0</v>
      </c>
      <c r="AA171" s="227">
        <f>Z171*K171</f>
        <v>0</v>
      </c>
      <c r="AR171" s="20" t="s">
        <v>171</v>
      </c>
      <c r="AT171" s="20" t="s">
        <v>167</v>
      </c>
      <c r="AU171" s="20" t="s">
        <v>85</v>
      </c>
      <c r="AY171" s="20" t="s">
        <v>156</v>
      </c>
      <c r="BE171" s="140">
        <f>IF(U171="základná",N171,0)</f>
        <v>0</v>
      </c>
      <c r="BF171" s="140">
        <f>IF(U171="znížená",N171,0)</f>
        <v>0</v>
      </c>
      <c r="BG171" s="140">
        <f>IF(U171="zákl. prenesená",N171,0)</f>
        <v>0</v>
      </c>
      <c r="BH171" s="140">
        <f>IF(U171="zníž. prenesená",N171,0)</f>
        <v>0</v>
      </c>
      <c r="BI171" s="140">
        <f>IF(U171="nulová",N171,0)</f>
        <v>0</v>
      </c>
      <c r="BJ171" s="20" t="s">
        <v>135</v>
      </c>
      <c r="BK171" s="228">
        <f>ROUND(L171*K171,3)</f>
        <v>0</v>
      </c>
      <c r="BL171" s="20" t="s">
        <v>162</v>
      </c>
      <c r="BM171" s="20" t="s">
        <v>304</v>
      </c>
    </row>
    <row r="172" s="1" customFormat="1" ht="16.5" customHeight="1">
      <c r="B172" s="44"/>
      <c r="C172" s="229" t="s">
        <v>274</v>
      </c>
      <c r="D172" s="229" t="s">
        <v>167</v>
      </c>
      <c r="E172" s="230" t="s">
        <v>162</v>
      </c>
      <c r="F172" s="231" t="s">
        <v>305</v>
      </c>
      <c r="G172" s="231"/>
      <c r="H172" s="231"/>
      <c r="I172" s="231"/>
      <c r="J172" s="232" t="s">
        <v>306</v>
      </c>
      <c r="K172" s="233">
        <v>3</v>
      </c>
      <c r="L172" s="234">
        <v>0</v>
      </c>
      <c r="M172" s="235"/>
      <c r="N172" s="233">
        <f>ROUND(L172*K172,3)</f>
        <v>0</v>
      </c>
      <c r="O172" s="222"/>
      <c r="P172" s="222"/>
      <c r="Q172" s="222"/>
      <c r="R172" s="46"/>
      <c r="T172" s="225" t="s">
        <v>20</v>
      </c>
      <c r="U172" s="54" t="s">
        <v>45</v>
      </c>
      <c r="V172" s="45"/>
      <c r="W172" s="226">
        <f>V172*K172</f>
        <v>0</v>
      </c>
      <c r="X172" s="226">
        <v>0</v>
      </c>
      <c r="Y172" s="226">
        <f>X172*K172</f>
        <v>0</v>
      </c>
      <c r="Z172" s="226">
        <v>0</v>
      </c>
      <c r="AA172" s="227">
        <f>Z172*K172</f>
        <v>0</v>
      </c>
      <c r="AR172" s="20" t="s">
        <v>171</v>
      </c>
      <c r="AT172" s="20" t="s">
        <v>167</v>
      </c>
      <c r="AU172" s="20" t="s">
        <v>85</v>
      </c>
      <c r="AY172" s="20" t="s">
        <v>156</v>
      </c>
      <c r="BE172" s="140">
        <f>IF(U172="základná",N172,0)</f>
        <v>0</v>
      </c>
      <c r="BF172" s="140">
        <f>IF(U172="znížená",N172,0)</f>
        <v>0</v>
      </c>
      <c r="BG172" s="140">
        <f>IF(U172="zákl. prenesená",N172,0)</f>
        <v>0</v>
      </c>
      <c r="BH172" s="140">
        <f>IF(U172="zníž. prenesená",N172,0)</f>
        <v>0</v>
      </c>
      <c r="BI172" s="140">
        <f>IF(U172="nulová",N172,0)</f>
        <v>0</v>
      </c>
      <c r="BJ172" s="20" t="s">
        <v>135</v>
      </c>
      <c r="BK172" s="228">
        <f>ROUND(L172*K172,3)</f>
        <v>0</v>
      </c>
      <c r="BL172" s="20" t="s">
        <v>162</v>
      </c>
      <c r="BM172" s="20" t="s">
        <v>307</v>
      </c>
    </row>
    <row r="173" s="1" customFormat="1" ht="25.5" customHeight="1">
      <c r="B173" s="44"/>
      <c r="C173" s="229" t="s">
        <v>308</v>
      </c>
      <c r="D173" s="229" t="s">
        <v>167</v>
      </c>
      <c r="E173" s="230" t="s">
        <v>309</v>
      </c>
      <c r="F173" s="231" t="s">
        <v>310</v>
      </c>
      <c r="G173" s="231"/>
      <c r="H173" s="231"/>
      <c r="I173" s="231"/>
      <c r="J173" s="232" t="s">
        <v>306</v>
      </c>
      <c r="K173" s="233">
        <v>25</v>
      </c>
      <c r="L173" s="234">
        <v>0</v>
      </c>
      <c r="M173" s="235"/>
      <c r="N173" s="233">
        <f>ROUND(L173*K173,3)</f>
        <v>0</v>
      </c>
      <c r="O173" s="222"/>
      <c r="P173" s="222"/>
      <c r="Q173" s="222"/>
      <c r="R173" s="46"/>
      <c r="T173" s="225" t="s">
        <v>20</v>
      </c>
      <c r="U173" s="54" t="s">
        <v>45</v>
      </c>
      <c r="V173" s="45"/>
      <c r="W173" s="226">
        <f>V173*K173</f>
        <v>0</v>
      </c>
      <c r="X173" s="226">
        <v>0</v>
      </c>
      <c r="Y173" s="226">
        <f>X173*K173</f>
        <v>0</v>
      </c>
      <c r="Z173" s="226">
        <v>0</v>
      </c>
      <c r="AA173" s="227">
        <f>Z173*K173</f>
        <v>0</v>
      </c>
      <c r="AR173" s="20" t="s">
        <v>171</v>
      </c>
      <c r="AT173" s="20" t="s">
        <v>167</v>
      </c>
      <c r="AU173" s="20" t="s">
        <v>85</v>
      </c>
      <c r="AY173" s="20" t="s">
        <v>156</v>
      </c>
      <c r="BE173" s="140">
        <f>IF(U173="základná",N173,0)</f>
        <v>0</v>
      </c>
      <c r="BF173" s="140">
        <f>IF(U173="znížená",N173,0)</f>
        <v>0</v>
      </c>
      <c r="BG173" s="140">
        <f>IF(U173="zákl. prenesená",N173,0)</f>
        <v>0</v>
      </c>
      <c r="BH173" s="140">
        <f>IF(U173="zníž. prenesená",N173,0)</f>
        <v>0</v>
      </c>
      <c r="BI173" s="140">
        <f>IF(U173="nulová",N173,0)</f>
        <v>0</v>
      </c>
      <c r="BJ173" s="20" t="s">
        <v>135</v>
      </c>
      <c r="BK173" s="228">
        <f>ROUND(L173*K173,3)</f>
        <v>0</v>
      </c>
      <c r="BL173" s="20" t="s">
        <v>162</v>
      </c>
      <c r="BM173" s="20" t="s">
        <v>311</v>
      </c>
    </row>
    <row r="174" s="1" customFormat="1" ht="16.5" customHeight="1">
      <c r="B174" s="44"/>
      <c r="C174" s="229" t="s">
        <v>276</v>
      </c>
      <c r="D174" s="229" t="s">
        <v>167</v>
      </c>
      <c r="E174" s="230" t="s">
        <v>172</v>
      </c>
      <c r="F174" s="231" t="s">
        <v>312</v>
      </c>
      <c r="G174" s="231"/>
      <c r="H174" s="231"/>
      <c r="I174" s="231"/>
      <c r="J174" s="232" t="s">
        <v>306</v>
      </c>
      <c r="K174" s="233">
        <v>9</v>
      </c>
      <c r="L174" s="234">
        <v>0</v>
      </c>
      <c r="M174" s="235"/>
      <c r="N174" s="233">
        <f>ROUND(L174*K174,3)</f>
        <v>0</v>
      </c>
      <c r="O174" s="222"/>
      <c r="P174" s="222"/>
      <c r="Q174" s="222"/>
      <c r="R174" s="46"/>
      <c r="T174" s="225" t="s">
        <v>20</v>
      </c>
      <c r="U174" s="54" t="s">
        <v>45</v>
      </c>
      <c r="V174" s="45"/>
      <c r="W174" s="226">
        <f>V174*K174</f>
        <v>0</v>
      </c>
      <c r="X174" s="226">
        <v>0</v>
      </c>
      <c r="Y174" s="226">
        <f>X174*K174</f>
        <v>0</v>
      </c>
      <c r="Z174" s="226">
        <v>0</v>
      </c>
      <c r="AA174" s="227">
        <f>Z174*K174</f>
        <v>0</v>
      </c>
      <c r="AR174" s="20" t="s">
        <v>171</v>
      </c>
      <c r="AT174" s="20" t="s">
        <v>167</v>
      </c>
      <c r="AU174" s="20" t="s">
        <v>85</v>
      </c>
      <c r="AY174" s="20" t="s">
        <v>156</v>
      </c>
      <c r="BE174" s="140">
        <f>IF(U174="základná",N174,0)</f>
        <v>0</v>
      </c>
      <c r="BF174" s="140">
        <f>IF(U174="znížená",N174,0)</f>
        <v>0</v>
      </c>
      <c r="BG174" s="140">
        <f>IF(U174="zákl. prenesená",N174,0)</f>
        <v>0</v>
      </c>
      <c r="BH174" s="140">
        <f>IF(U174="zníž. prenesená",N174,0)</f>
        <v>0</v>
      </c>
      <c r="BI174" s="140">
        <f>IF(U174="nulová",N174,0)</f>
        <v>0</v>
      </c>
      <c r="BJ174" s="20" t="s">
        <v>135</v>
      </c>
      <c r="BK174" s="228">
        <f>ROUND(L174*K174,3)</f>
        <v>0</v>
      </c>
      <c r="BL174" s="20" t="s">
        <v>162</v>
      </c>
      <c r="BM174" s="20" t="s">
        <v>313</v>
      </c>
    </row>
    <row r="175" s="1" customFormat="1" ht="16.5" customHeight="1">
      <c r="B175" s="44"/>
      <c r="C175" s="229" t="s">
        <v>314</v>
      </c>
      <c r="D175" s="229" t="s">
        <v>167</v>
      </c>
      <c r="E175" s="230" t="s">
        <v>315</v>
      </c>
      <c r="F175" s="231" t="s">
        <v>316</v>
      </c>
      <c r="G175" s="231"/>
      <c r="H175" s="231"/>
      <c r="I175" s="231"/>
      <c r="J175" s="232" t="s">
        <v>306</v>
      </c>
      <c r="K175" s="233">
        <v>27</v>
      </c>
      <c r="L175" s="234">
        <v>0</v>
      </c>
      <c r="M175" s="235"/>
      <c r="N175" s="233">
        <f>ROUND(L175*K175,3)</f>
        <v>0</v>
      </c>
      <c r="O175" s="222"/>
      <c r="P175" s="222"/>
      <c r="Q175" s="222"/>
      <c r="R175" s="46"/>
      <c r="T175" s="225" t="s">
        <v>20</v>
      </c>
      <c r="U175" s="54" t="s">
        <v>45</v>
      </c>
      <c r="V175" s="45"/>
      <c r="W175" s="226">
        <f>V175*K175</f>
        <v>0</v>
      </c>
      <c r="X175" s="226">
        <v>0</v>
      </c>
      <c r="Y175" s="226">
        <f>X175*K175</f>
        <v>0</v>
      </c>
      <c r="Z175" s="226">
        <v>0</v>
      </c>
      <c r="AA175" s="227">
        <f>Z175*K175</f>
        <v>0</v>
      </c>
      <c r="AR175" s="20" t="s">
        <v>171</v>
      </c>
      <c r="AT175" s="20" t="s">
        <v>167</v>
      </c>
      <c r="AU175" s="20" t="s">
        <v>85</v>
      </c>
      <c r="AY175" s="20" t="s">
        <v>156</v>
      </c>
      <c r="BE175" s="140">
        <f>IF(U175="základná",N175,0)</f>
        <v>0</v>
      </c>
      <c r="BF175" s="140">
        <f>IF(U175="znížená",N175,0)</f>
        <v>0</v>
      </c>
      <c r="BG175" s="140">
        <f>IF(U175="zákl. prenesená",N175,0)</f>
        <v>0</v>
      </c>
      <c r="BH175" s="140">
        <f>IF(U175="zníž. prenesená",N175,0)</f>
        <v>0</v>
      </c>
      <c r="BI175" s="140">
        <f>IF(U175="nulová",N175,0)</f>
        <v>0</v>
      </c>
      <c r="BJ175" s="20" t="s">
        <v>135</v>
      </c>
      <c r="BK175" s="228">
        <f>ROUND(L175*K175,3)</f>
        <v>0</v>
      </c>
      <c r="BL175" s="20" t="s">
        <v>162</v>
      </c>
      <c r="BM175" s="20" t="s">
        <v>317</v>
      </c>
    </row>
    <row r="176" s="1" customFormat="1" ht="16.5" customHeight="1">
      <c r="B176" s="44"/>
      <c r="C176" s="229" t="s">
        <v>279</v>
      </c>
      <c r="D176" s="229" t="s">
        <v>167</v>
      </c>
      <c r="E176" s="230" t="s">
        <v>171</v>
      </c>
      <c r="F176" s="231" t="s">
        <v>318</v>
      </c>
      <c r="G176" s="231"/>
      <c r="H176" s="231"/>
      <c r="I176" s="231"/>
      <c r="J176" s="232" t="s">
        <v>20</v>
      </c>
      <c r="K176" s="233">
        <v>13</v>
      </c>
      <c r="L176" s="234">
        <v>0</v>
      </c>
      <c r="M176" s="235"/>
      <c r="N176" s="233">
        <f>ROUND(L176*K176,3)</f>
        <v>0</v>
      </c>
      <c r="O176" s="222"/>
      <c r="P176" s="222"/>
      <c r="Q176" s="222"/>
      <c r="R176" s="46"/>
      <c r="T176" s="225" t="s">
        <v>20</v>
      </c>
      <c r="U176" s="54" t="s">
        <v>45</v>
      </c>
      <c r="V176" s="45"/>
      <c r="W176" s="226">
        <f>V176*K176</f>
        <v>0</v>
      </c>
      <c r="X176" s="226">
        <v>0</v>
      </c>
      <c r="Y176" s="226">
        <f>X176*K176</f>
        <v>0</v>
      </c>
      <c r="Z176" s="226">
        <v>0</v>
      </c>
      <c r="AA176" s="227">
        <f>Z176*K176</f>
        <v>0</v>
      </c>
      <c r="AR176" s="20" t="s">
        <v>171</v>
      </c>
      <c r="AT176" s="20" t="s">
        <v>167</v>
      </c>
      <c r="AU176" s="20" t="s">
        <v>85</v>
      </c>
      <c r="AY176" s="20" t="s">
        <v>156</v>
      </c>
      <c r="BE176" s="140">
        <f>IF(U176="základná",N176,0)</f>
        <v>0</v>
      </c>
      <c r="BF176" s="140">
        <f>IF(U176="znížená",N176,0)</f>
        <v>0</v>
      </c>
      <c r="BG176" s="140">
        <f>IF(U176="zákl. prenesená",N176,0)</f>
        <v>0</v>
      </c>
      <c r="BH176" s="140">
        <f>IF(U176="zníž. prenesená",N176,0)</f>
        <v>0</v>
      </c>
      <c r="BI176" s="140">
        <f>IF(U176="nulová",N176,0)</f>
        <v>0</v>
      </c>
      <c r="BJ176" s="20" t="s">
        <v>135</v>
      </c>
      <c r="BK176" s="228">
        <f>ROUND(L176*K176,3)</f>
        <v>0</v>
      </c>
      <c r="BL176" s="20" t="s">
        <v>162</v>
      </c>
      <c r="BM176" s="20" t="s">
        <v>319</v>
      </c>
    </row>
    <row r="177" s="1" customFormat="1" ht="16.5" customHeight="1">
      <c r="B177" s="44"/>
      <c r="C177" s="229" t="s">
        <v>290</v>
      </c>
      <c r="D177" s="229" t="s">
        <v>167</v>
      </c>
      <c r="E177" s="230" t="s">
        <v>187</v>
      </c>
      <c r="F177" s="231" t="s">
        <v>320</v>
      </c>
      <c r="G177" s="231"/>
      <c r="H177" s="231"/>
      <c r="I177" s="231"/>
      <c r="J177" s="232" t="s">
        <v>306</v>
      </c>
      <c r="K177" s="233">
        <v>280</v>
      </c>
      <c r="L177" s="234">
        <v>0</v>
      </c>
      <c r="M177" s="235"/>
      <c r="N177" s="233">
        <f>ROUND(L177*K177,3)</f>
        <v>0</v>
      </c>
      <c r="O177" s="222"/>
      <c r="P177" s="222"/>
      <c r="Q177" s="222"/>
      <c r="R177" s="46"/>
      <c r="T177" s="225" t="s">
        <v>20</v>
      </c>
      <c r="U177" s="54" t="s">
        <v>45</v>
      </c>
      <c r="V177" s="45"/>
      <c r="W177" s="226">
        <f>V177*K177</f>
        <v>0</v>
      </c>
      <c r="X177" s="226">
        <v>0</v>
      </c>
      <c r="Y177" s="226">
        <f>X177*K177</f>
        <v>0</v>
      </c>
      <c r="Z177" s="226">
        <v>0</v>
      </c>
      <c r="AA177" s="227">
        <f>Z177*K177</f>
        <v>0</v>
      </c>
      <c r="AR177" s="20" t="s">
        <v>171</v>
      </c>
      <c r="AT177" s="20" t="s">
        <v>167</v>
      </c>
      <c r="AU177" s="20" t="s">
        <v>85</v>
      </c>
      <c r="AY177" s="20" t="s">
        <v>156</v>
      </c>
      <c r="BE177" s="140">
        <f>IF(U177="základná",N177,0)</f>
        <v>0</v>
      </c>
      <c r="BF177" s="140">
        <f>IF(U177="znížená",N177,0)</f>
        <v>0</v>
      </c>
      <c r="BG177" s="140">
        <f>IF(U177="zákl. prenesená",N177,0)</f>
        <v>0</v>
      </c>
      <c r="BH177" s="140">
        <f>IF(U177="zníž. prenesená",N177,0)</f>
        <v>0</v>
      </c>
      <c r="BI177" s="140">
        <f>IF(U177="nulová",N177,0)</f>
        <v>0</v>
      </c>
      <c r="BJ177" s="20" t="s">
        <v>135</v>
      </c>
      <c r="BK177" s="228">
        <f>ROUND(L177*K177,3)</f>
        <v>0</v>
      </c>
      <c r="BL177" s="20" t="s">
        <v>162</v>
      </c>
      <c r="BM177" s="20" t="s">
        <v>321</v>
      </c>
    </row>
    <row r="178" s="1" customFormat="1" ht="16.5" customHeight="1">
      <c r="B178" s="44"/>
      <c r="C178" s="229" t="s">
        <v>322</v>
      </c>
      <c r="D178" s="229" t="s">
        <v>167</v>
      </c>
      <c r="E178" s="230" t="s">
        <v>323</v>
      </c>
      <c r="F178" s="231" t="s">
        <v>324</v>
      </c>
      <c r="G178" s="231"/>
      <c r="H178" s="231"/>
      <c r="I178" s="231"/>
      <c r="J178" s="232" t="s">
        <v>306</v>
      </c>
      <c r="K178" s="233">
        <v>125</v>
      </c>
      <c r="L178" s="234">
        <v>0</v>
      </c>
      <c r="M178" s="235"/>
      <c r="N178" s="233">
        <f>ROUND(L178*K178,3)</f>
        <v>0</v>
      </c>
      <c r="O178" s="222"/>
      <c r="P178" s="222"/>
      <c r="Q178" s="222"/>
      <c r="R178" s="46"/>
      <c r="T178" s="225" t="s">
        <v>20</v>
      </c>
      <c r="U178" s="54" t="s">
        <v>45</v>
      </c>
      <c r="V178" s="45"/>
      <c r="W178" s="226">
        <f>V178*K178</f>
        <v>0</v>
      </c>
      <c r="X178" s="226">
        <v>0</v>
      </c>
      <c r="Y178" s="226">
        <f>X178*K178</f>
        <v>0</v>
      </c>
      <c r="Z178" s="226">
        <v>0</v>
      </c>
      <c r="AA178" s="227">
        <f>Z178*K178</f>
        <v>0</v>
      </c>
      <c r="AR178" s="20" t="s">
        <v>171</v>
      </c>
      <c r="AT178" s="20" t="s">
        <v>167</v>
      </c>
      <c r="AU178" s="20" t="s">
        <v>85</v>
      </c>
      <c r="AY178" s="20" t="s">
        <v>156</v>
      </c>
      <c r="BE178" s="140">
        <f>IF(U178="základná",N178,0)</f>
        <v>0</v>
      </c>
      <c r="BF178" s="140">
        <f>IF(U178="znížená",N178,0)</f>
        <v>0</v>
      </c>
      <c r="BG178" s="140">
        <f>IF(U178="zákl. prenesená",N178,0)</f>
        <v>0</v>
      </c>
      <c r="BH178" s="140">
        <f>IF(U178="zníž. prenesená",N178,0)</f>
        <v>0</v>
      </c>
      <c r="BI178" s="140">
        <f>IF(U178="nulová",N178,0)</f>
        <v>0</v>
      </c>
      <c r="BJ178" s="20" t="s">
        <v>135</v>
      </c>
      <c r="BK178" s="228">
        <f>ROUND(L178*K178,3)</f>
        <v>0</v>
      </c>
      <c r="BL178" s="20" t="s">
        <v>162</v>
      </c>
      <c r="BM178" s="20" t="s">
        <v>325</v>
      </c>
    </row>
    <row r="179" s="1" customFormat="1" ht="16.5" customHeight="1">
      <c r="B179" s="44"/>
      <c r="C179" s="229" t="s">
        <v>294</v>
      </c>
      <c r="D179" s="229" t="s">
        <v>167</v>
      </c>
      <c r="E179" s="230" t="s">
        <v>191</v>
      </c>
      <c r="F179" s="231" t="s">
        <v>326</v>
      </c>
      <c r="G179" s="231"/>
      <c r="H179" s="231"/>
      <c r="I179" s="231"/>
      <c r="J179" s="232" t="s">
        <v>306</v>
      </c>
      <c r="K179" s="233">
        <v>66</v>
      </c>
      <c r="L179" s="234">
        <v>0</v>
      </c>
      <c r="M179" s="235"/>
      <c r="N179" s="233">
        <f>ROUND(L179*K179,3)</f>
        <v>0</v>
      </c>
      <c r="O179" s="222"/>
      <c r="P179" s="222"/>
      <c r="Q179" s="222"/>
      <c r="R179" s="46"/>
      <c r="T179" s="225" t="s">
        <v>20</v>
      </c>
      <c r="U179" s="54" t="s">
        <v>45</v>
      </c>
      <c r="V179" s="45"/>
      <c r="W179" s="226">
        <f>V179*K179</f>
        <v>0</v>
      </c>
      <c r="X179" s="226">
        <v>0</v>
      </c>
      <c r="Y179" s="226">
        <f>X179*K179</f>
        <v>0</v>
      </c>
      <c r="Z179" s="226">
        <v>0</v>
      </c>
      <c r="AA179" s="227">
        <f>Z179*K179</f>
        <v>0</v>
      </c>
      <c r="AR179" s="20" t="s">
        <v>171</v>
      </c>
      <c r="AT179" s="20" t="s">
        <v>167</v>
      </c>
      <c r="AU179" s="20" t="s">
        <v>85</v>
      </c>
      <c r="AY179" s="20" t="s">
        <v>156</v>
      </c>
      <c r="BE179" s="140">
        <f>IF(U179="základná",N179,0)</f>
        <v>0</v>
      </c>
      <c r="BF179" s="140">
        <f>IF(U179="znížená",N179,0)</f>
        <v>0</v>
      </c>
      <c r="BG179" s="140">
        <f>IF(U179="zákl. prenesená",N179,0)</f>
        <v>0</v>
      </c>
      <c r="BH179" s="140">
        <f>IF(U179="zníž. prenesená",N179,0)</f>
        <v>0</v>
      </c>
      <c r="BI179" s="140">
        <f>IF(U179="nulová",N179,0)</f>
        <v>0</v>
      </c>
      <c r="BJ179" s="20" t="s">
        <v>135</v>
      </c>
      <c r="BK179" s="228">
        <f>ROUND(L179*K179,3)</f>
        <v>0</v>
      </c>
      <c r="BL179" s="20" t="s">
        <v>162</v>
      </c>
      <c r="BM179" s="20" t="s">
        <v>327</v>
      </c>
    </row>
    <row r="180" s="1" customFormat="1" ht="16.5" customHeight="1">
      <c r="B180" s="44"/>
      <c r="C180" s="229" t="s">
        <v>328</v>
      </c>
      <c r="D180" s="229" t="s">
        <v>167</v>
      </c>
      <c r="E180" s="230" t="s">
        <v>329</v>
      </c>
      <c r="F180" s="231" t="s">
        <v>330</v>
      </c>
      <c r="G180" s="231"/>
      <c r="H180" s="231"/>
      <c r="I180" s="231"/>
      <c r="J180" s="232" t="s">
        <v>306</v>
      </c>
      <c r="K180" s="233">
        <v>195</v>
      </c>
      <c r="L180" s="234">
        <v>0</v>
      </c>
      <c r="M180" s="235"/>
      <c r="N180" s="233">
        <f>ROUND(L180*K180,3)</f>
        <v>0</v>
      </c>
      <c r="O180" s="222"/>
      <c r="P180" s="222"/>
      <c r="Q180" s="222"/>
      <c r="R180" s="46"/>
      <c r="T180" s="225" t="s">
        <v>20</v>
      </c>
      <c r="U180" s="54" t="s">
        <v>45</v>
      </c>
      <c r="V180" s="45"/>
      <c r="W180" s="226">
        <f>V180*K180</f>
        <v>0</v>
      </c>
      <c r="X180" s="226">
        <v>0</v>
      </c>
      <c r="Y180" s="226">
        <f>X180*K180</f>
        <v>0</v>
      </c>
      <c r="Z180" s="226">
        <v>0</v>
      </c>
      <c r="AA180" s="227">
        <f>Z180*K180</f>
        <v>0</v>
      </c>
      <c r="AR180" s="20" t="s">
        <v>171</v>
      </c>
      <c r="AT180" s="20" t="s">
        <v>167</v>
      </c>
      <c r="AU180" s="20" t="s">
        <v>85</v>
      </c>
      <c r="AY180" s="20" t="s">
        <v>156</v>
      </c>
      <c r="BE180" s="140">
        <f>IF(U180="základná",N180,0)</f>
        <v>0</v>
      </c>
      <c r="BF180" s="140">
        <f>IF(U180="znížená",N180,0)</f>
        <v>0</v>
      </c>
      <c r="BG180" s="140">
        <f>IF(U180="zákl. prenesená",N180,0)</f>
        <v>0</v>
      </c>
      <c r="BH180" s="140">
        <f>IF(U180="zníž. prenesená",N180,0)</f>
        <v>0</v>
      </c>
      <c r="BI180" s="140">
        <f>IF(U180="nulová",N180,0)</f>
        <v>0</v>
      </c>
      <c r="BJ180" s="20" t="s">
        <v>135</v>
      </c>
      <c r="BK180" s="228">
        <f>ROUND(L180*K180,3)</f>
        <v>0</v>
      </c>
      <c r="BL180" s="20" t="s">
        <v>162</v>
      </c>
      <c r="BM180" s="20" t="s">
        <v>331</v>
      </c>
    </row>
    <row r="181" s="1" customFormat="1" ht="16.5" customHeight="1">
      <c r="B181" s="44"/>
      <c r="C181" s="229" t="s">
        <v>297</v>
      </c>
      <c r="D181" s="229" t="s">
        <v>167</v>
      </c>
      <c r="E181" s="230" t="s">
        <v>195</v>
      </c>
      <c r="F181" s="231" t="s">
        <v>332</v>
      </c>
      <c r="G181" s="231"/>
      <c r="H181" s="231"/>
      <c r="I181" s="231"/>
      <c r="J181" s="232" t="s">
        <v>306</v>
      </c>
      <c r="K181" s="233">
        <v>85</v>
      </c>
      <c r="L181" s="234">
        <v>0</v>
      </c>
      <c r="M181" s="235"/>
      <c r="N181" s="233">
        <f>ROUND(L181*K181,3)</f>
        <v>0</v>
      </c>
      <c r="O181" s="222"/>
      <c r="P181" s="222"/>
      <c r="Q181" s="222"/>
      <c r="R181" s="46"/>
      <c r="T181" s="225" t="s">
        <v>20</v>
      </c>
      <c r="U181" s="54" t="s">
        <v>45</v>
      </c>
      <c r="V181" s="45"/>
      <c r="W181" s="226">
        <f>V181*K181</f>
        <v>0</v>
      </c>
      <c r="X181" s="226">
        <v>0</v>
      </c>
      <c r="Y181" s="226">
        <f>X181*K181</f>
        <v>0</v>
      </c>
      <c r="Z181" s="226">
        <v>0</v>
      </c>
      <c r="AA181" s="227">
        <f>Z181*K181</f>
        <v>0</v>
      </c>
      <c r="AR181" s="20" t="s">
        <v>171</v>
      </c>
      <c r="AT181" s="20" t="s">
        <v>167</v>
      </c>
      <c r="AU181" s="20" t="s">
        <v>85</v>
      </c>
      <c r="AY181" s="20" t="s">
        <v>156</v>
      </c>
      <c r="BE181" s="140">
        <f>IF(U181="základná",N181,0)</f>
        <v>0</v>
      </c>
      <c r="BF181" s="140">
        <f>IF(U181="znížená",N181,0)</f>
        <v>0</v>
      </c>
      <c r="BG181" s="140">
        <f>IF(U181="zákl. prenesená",N181,0)</f>
        <v>0</v>
      </c>
      <c r="BH181" s="140">
        <f>IF(U181="zníž. prenesená",N181,0)</f>
        <v>0</v>
      </c>
      <c r="BI181" s="140">
        <f>IF(U181="nulová",N181,0)</f>
        <v>0</v>
      </c>
      <c r="BJ181" s="20" t="s">
        <v>135</v>
      </c>
      <c r="BK181" s="228">
        <f>ROUND(L181*K181,3)</f>
        <v>0</v>
      </c>
      <c r="BL181" s="20" t="s">
        <v>162</v>
      </c>
      <c r="BM181" s="20" t="s">
        <v>333</v>
      </c>
    </row>
    <row r="182" s="1" customFormat="1" ht="16.5" customHeight="1">
      <c r="B182" s="44"/>
      <c r="C182" s="229" t="s">
        <v>334</v>
      </c>
      <c r="D182" s="229" t="s">
        <v>167</v>
      </c>
      <c r="E182" s="230" t="s">
        <v>335</v>
      </c>
      <c r="F182" s="231" t="s">
        <v>336</v>
      </c>
      <c r="G182" s="231"/>
      <c r="H182" s="231"/>
      <c r="I182" s="231"/>
      <c r="J182" s="232" t="s">
        <v>306</v>
      </c>
      <c r="K182" s="233">
        <v>25</v>
      </c>
      <c r="L182" s="234">
        <v>0</v>
      </c>
      <c r="M182" s="235"/>
      <c r="N182" s="233">
        <f>ROUND(L182*K182,3)</f>
        <v>0</v>
      </c>
      <c r="O182" s="222"/>
      <c r="P182" s="222"/>
      <c r="Q182" s="222"/>
      <c r="R182" s="46"/>
      <c r="T182" s="225" t="s">
        <v>20</v>
      </c>
      <c r="U182" s="54" t="s">
        <v>45</v>
      </c>
      <c r="V182" s="45"/>
      <c r="W182" s="226">
        <f>V182*K182</f>
        <v>0</v>
      </c>
      <c r="X182" s="226">
        <v>0</v>
      </c>
      <c r="Y182" s="226">
        <f>X182*K182</f>
        <v>0</v>
      </c>
      <c r="Z182" s="226">
        <v>0</v>
      </c>
      <c r="AA182" s="227">
        <f>Z182*K182</f>
        <v>0</v>
      </c>
      <c r="AR182" s="20" t="s">
        <v>171</v>
      </c>
      <c r="AT182" s="20" t="s">
        <v>167</v>
      </c>
      <c r="AU182" s="20" t="s">
        <v>85</v>
      </c>
      <c r="AY182" s="20" t="s">
        <v>156</v>
      </c>
      <c r="BE182" s="140">
        <f>IF(U182="základná",N182,0)</f>
        <v>0</v>
      </c>
      <c r="BF182" s="140">
        <f>IF(U182="znížená",N182,0)</f>
        <v>0</v>
      </c>
      <c r="BG182" s="140">
        <f>IF(U182="zákl. prenesená",N182,0)</f>
        <v>0</v>
      </c>
      <c r="BH182" s="140">
        <f>IF(U182="zníž. prenesená",N182,0)</f>
        <v>0</v>
      </c>
      <c r="BI182" s="140">
        <f>IF(U182="nulová",N182,0)</f>
        <v>0</v>
      </c>
      <c r="BJ182" s="20" t="s">
        <v>135</v>
      </c>
      <c r="BK182" s="228">
        <f>ROUND(L182*K182,3)</f>
        <v>0</v>
      </c>
      <c r="BL182" s="20" t="s">
        <v>162</v>
      </c>
      <c r="BM182" s="20" t="s">
        <v>337</v>
      </c>
    </row>
    <row r="183" s="1" customFormat="1" ht="16.5" customHeight="1">
      <c r="B183" s="44"/>
      <c r="C183" s="229" t="s">
        <v>300</v>
      </c>
      <c r="D183" s="229" t="s">
        <v>167</v>
      </c>
      <c r="E183" s="230" t="s">
        <v>10</v>
      </c>
      <c r="F183" s="231" t="s">
        <v>338</v>
      </c>
      <c r="G183" s="231"/>
      <c r="H183" s="231"/>
      <c r="I183" s="231"/>
      <c r="J183" s="232" t="s">
        <v>306</v>
      </c>
      <c r="K183" s="233">
        <v>115</v>
      </c>
      <c r="L183" s="234">
        <v>0</v>
      </c>
      <c r="M183" s="235"/>
      <c r="N183" s="233">
        <f>ROUND(L183*K183,3)</f>
        <v>0</v>
      </c>
      <c r="O183" s="222"/>
      <c r="P183" s="222"/>
      <c r="Q183" s="222"/>
      <c r="R183" s="46"/>
      <c r="T183" s="225" t="s">
        <v>20</v>
      </c>
      <c r="U183" s="54" t="s">
        <v>45</v>
      </c>
      <c r="V183" s="45"/>
      <c r="W183" s="226">
        <f>V183*K183</f>
        <v>0</v>
      </c>
      <c r="X183" s="226">
        <v>0</v>
      </c>
      <c r="Y183" s="226">
        <f>X183*K183</f>
        <v>0</v>
      </c>
      <c r="Z183" s="226">
        <v>0</v>
      </c>
      <c r="AA183" s="227">
        <f>Z183*K183</f>
        <v>0</v>
      </c>
      <c r="AR183" s="20" t="s">
        <v>171</v>
      </c>
      <c r="AT183" s="20" t="s">
        <v>167</v>
      </c>
      <c r="AU183" s="20" t="s">
        <v>85</v>
      </c>
      <c r="AY183" s="20" t="s">
        <v>156</v>
      </c>
      <c r="BE183" s="140">
        <f>IF(U183="základná",N183,0)</f>
        <v>0</v>
      </c>
      <c r="BF183" s="140">
        <f>IF(U183="znížená",N183,0)</f>
        <v>0</v>
      </c>
      <c r="BG183" s="140">
        <f>IF(U183="zákl. prenesená",N183,0)</f>
        <v>0</v>
      </c>
      <c r="BH183" s="140">
        <f>IF(U183="zníž. prenesená",N183,0)</f>
        <v>0</v>
      </c>
      <c r="BI183" s="140">
        <f>IF(U183="nulová",N183,0)</f>
        <v>0</v>
      </c>
      <c r="BJ183" s="20" t="s">
        <v>135</v>
      </c>
      <c r="BK183" s="228">
        <f>ROUND(L183*K183,3)</f>
        <v>0</v>
      </c>
      <c r="BL183" s="20" t="s">
        <v>162</v>
      </c>
      <c r="BM183" s="20" t="s">
        <v>339</v>
      </c>
    </row>
    <row r="184" s="1" customFormat="1" ht="16.5" customHeight="1">
      <c r="B184" s="44"/>
      <c r="C184" s="229" t="s">
        <v>340</v>
      </c>
      <c r="D184" s="229" t="s">
        <v>167</v>
      </c>
      <c r="E184" s="230" t="s">
        <v>341</v>
      </c>
      <c r="F184" s="231" t="s">
        <v>342</v>
      </c>
      <c r="G184" s="231"/>
      <c r="H184" s="231"/>
      <c r="I184" s="231"/>
      <c r="J184" s="232" t="s">
        <v>306</v>
      </c>
      <c r="K184" s="233">
        <v>18</v>
      </c>
      <c r="L184" s="234">
        <v>0</v>
      </c>
      <c r="M184" s="235"/>
      <c r="N184" s="233">
        <f>ROUND(L184*K184,3)</f>
        <v>0</v>
      </c>
      <c r="O184" s="222"/>
      <c r="P184" s="222"/>
      <c r="Q184" s="222"/>
      <c r="R184" s="46"/>
      <c r="T184" s="225" t="s">
        <v>20</v>
      </c>
      <c r="U184" s="54" t="s">
        <v>45</v>
      </c>
      <c r="V184" s="45"/>
      <c r="W184" s="226">
        <f>V184*K184</f>
        <v>0</v>
      </c>
      <c r="X184" s="226">
        <v>0</v>
      </c>
      <c r="Y184" s="226">
        <f>X184*K184</f>
        <v>0</v>
      </c>
      <c r="Z184" s="226">
        <v>0</v>
      </c>
      <c r="AA184" s="227">
        <f>Z184*K184</f>
        <v>0</v>
      </c>
      <c r="AR184" s="20" t="s">
        <v>171</v>
      </c>
      <c r="AT184" s="20" t="s">
        <v>167</v>
      </c>
      <c r="AU184" s="20" t="s">
        <v>85</v>
      </c>
      <c r="AY184" s="20" t="s">
        <v>156</v>
      </c>
      <c r="BE184" s="140">
        <f>IF(U184="základná",N184,0)</f>
        <v>0</v>
      </c>
      <c r="BF184" s="140">
        <f>IF(U184="znížená",N184,0)</f>
        <v>0</v>
      </c>
      <c r="BG184" s="140">
        <f>IF(U184="zákl. prenesená",N184,0)</f>
        <v>0</v>
      </c>
      <c r="BH184" s="140">
        <f>IF(U184="zníž. prenesená",N184,0)</f>
        <v>0</v>
      </c>
      <c r="BI184" s="140">
        <f>IF(U184="nulová",N184,0)</f>
        <v>0</v>
      </c>
      <c r="BJ184" s="20" t="s">
        <v>135</v>
      </c>
      <c r="BK184" s="228">
        <f>ROUND(L184*K184,3)</f>
        <v>0</v>
      </c>
      <c r="BL184" s="20" t="s">
        <v>162</v>
      </c>
      <c r="BM184" s="20" t="s">
        <v>200</v>
      </c>
    </row>
    <row r="185" s="1" customFormat="1" ht="16.5" customHeight="1">
      <c r="B185" s="44"/>
      <c r="C185" s="229" t="s">
        <v>304</v>
      </c>
      <c r="D185" s="229" t="s">
        <v>167</v>
      </c>
      <c r="E185" s="230" t="s">
        <v>203</v>
      </c>
      <c r="F185" s="231" t="s">
        <v>343</v>
      </c>
      <c r="G185" s="231"/>
      <c r="H185" s="231"/>
      <c r="I185" s="231"/>
      <c r="J185" s="232" t="s">
        <v>306</v>
      </c>
      <c r="K185" s="233">
        <v>68</v>
      </c>
      <c r="L185" s="234">
        <v>0</v>
      </c>
      <c r="M185" s="235"/>
      <c r="N185" s="233">
        <f>ROUND(L185*K185,3)</f>
        <v>0</v>
      </c>
      <c r="O185" s="222"/>
      <c r="P185" s="222"/>
      <c r="Q185" s="222"/>
      <c r="R185" s="46"/>
      <c r="T185" s="225" t="s">
        <v>20</v>
      </c>
      <c r="U185" s="54" t="s">
        <v>45</v>
      </c>
      <c r="V185" s="45"/>
      <c r="W185" s="226">
        <f>V185*K185</f>
        <v>0</v>
      </c>
      <c r="X185" s="226">
        <v>0</v>
      </c>
      <c r="Y185" s="226">
        <f>X185*K185</f>
        <v>0</v>
      </c>
      <c r="Z185" s="226">
        <v>0</v>
      </c>
      <c r="AA185" s="227">
        <f>Z185*K185</f>
        <v>0</v>
      </c>
      <c r="AR185" s="20" t="s">
        <v>171</v>
      </c>
      <c r="AT185" s="20" t="s">
        <v>167</v>
      </c>
      <c r="AU185" s="20" t="s">
        <v>85</v>
      </c>
      <c r="AY185" s="20" t="s">
        <v>156</v>
      </c>
      <c r="BE185" s="140">
        <f>IF(U185="základná",N185,0)</f>
        <v>0</v>
      </c>
      <c r="BF185" s="140">
        <f>IF(U185="znížená",N185,0)</f>
        <v>0</v>
      </c>
      <c r="BG185" s="140">
        <f>IF(U185="zákl. prenesená",N185,0)</f>
        <v>0</v>
      </c>
      <c r="BH185" s="140">
        <f>IF(U185="zníž. prenesená",N185,0)</f>
        <v>0</v>
      </c>
      <c r="BI185" s="140">
        <f>IF(U185="nulová",N185,0)</f>
        <v>0</v>
      </c>
      <c r="BJ185" s="20" t="s">
        <v>135</v>
      </c>
      <c r="BK185" s="228">
        <f>ROUND(L185*K185,3)</f>
        <v>0</v>
      </c>
      <c r="BL185" s="20" t="s">
        <v>162</v>
      </c>
      <c r="BM185" s="20" t="s">
        <v>344</v>
      </c>
    </row>
    <row r="186" s="1" customFormat="1" ht="16.5" customHeight="1">
      <c r="B186" s="44"/>
      <c r="C186" s="229" t="s">
        <v>307</v>
      </c>
      <c r="D186" s="229" t="s">
        <v>167</v>
      </c>
      <c r="E186" s="230" t="s">
        <v>207</v>
      </c>
      <c r="F186" s="231" t="s">
        <v>345</v>
      </c>
      <c r="G186" s="231"/>
      <c r="H186" s="231"/>
      <c r="I186" s="231"/>
      <c r="J186" s="232" t="s">
        <v>306</v>
      </c>
      <c r="K186" s="233">
        <v>8</v>
      </c>
      <c r="L186" s="234">
        <v>0</v>
      </c>
      <c r="M186" s="235"/>
      <c r="N186" s="233">
        <f>ROUND(L186*K186,3)</f>
        <v>0</v>
      </c>
      <c r="O186" s="222"/>
      <c r="P186" s="222"/>
      <c r="Q186" s="222"/>
      <c r="R186" s="46"/>
      <c r="T186" s="225" t="s">
        <v>20</v>
      </c>
      <c r="U186" s="54" t="s">
        <v>45</v>
      </c>
      <c r="V186" s="45"/>
      <c r="W186" s="226">
        <f>V186*K186</f>
        <v>0</v>
      </c>
      <c r="X186" s="226">
        <v>0</v>
      </c>
      <c r="Y186" s="226">
        <f>X186*K186</f>
        <v>0</v>
      </c>
      <c r="Z186" s="226">
        <v>0</v>
      </c>
      <c r="AA186" s="227">
        <f>Z186*K186</f>
        <v>0</v>
      </c>
      <c r="AR186" s="20" t="s">
        <v>171</v>
      </c>
      <c r="AT186" s="20" t="s">
        <v>167</v>
      </c>
      <c r="AU186" s="20" t="s">
        <v>85</v>
      </c>
      <c r="AY186" s="20" t="s">
        <v>156</v>
      </c>
      <c r="BE186" s="140">
        <f>IF(U186="základná",N186,0)</f>
        <v>0</v>
      </c>
      <c r="BF186" s="140">
        <f>IF(U186="znížená",N186,0)</f>
        <v>0</v>
      </c>
      <c r="BG186" s="140">
        <f>IF(U186="zákl. prenesená",N186,0)</f>
        <v>0</v>
      </c>
      <c r="BH186" s="140">
        <f>IF(U186="zníž. prenesená",N186,0)</f>
        <v>0</v>
      </c>
      <c r="BI186" s="140">
        <f>IF(U186="nulová",N186,0)</f>
        <v>0</v>
      </c>
      <c r="BJ186" s="20" t="s">
        <v>135</v>
      </c>
      <c r="BK186" s="228">
        <f>ROUND(L186*K186,3)</f>
        <v>0</v>
      </c>
      <c r="BL186" s="20" t="s">
        <v>162</v>
      </c>
      <c r="BM186" s="20" t="s">
        <v>346</v>
      </c>
    </row>
    <row r="187" s="1" customFormat="1" ht="16.5" customHeight="1">
      <c r="B187" s="44"/>
      <c r="C187" s="229" t="s">
        <v>347</v>
      </c>
      <c r="D187" s="229" t="s">
        <v>167</v>
      </c>
      <c r="E187" s="230" t="s">
        <v>348</v>
      </c>
      <c r="F187" s="231" t="s">
        <v>349</v>
      </c>
      <c r="G187" s="231"/>
      <c r="H187" s="231"/>
      <c r="I187" s="231"/>
      <c r="J187" s="232" t="s">
        <v>306</v>
      </c>
      <c r="K187" s="233">
        <v>63</v>
      </c>
      <c r="L187" s="234">
        <v>0</v>
      </c>
      <c r="M187" s="235"/>
      <c r="N187" s="233">
        <f>ROUND(L187*K187,3)</f>
        <v>0</v>
      </c>
      <c r="O187" s="222"/>
      <c r="P187" s="222"/>
      <c r="Q187" s="222"/>
      <c r="R187" s="46"/>
      <c r="T187" s="225" t="s">
        <v>20</v>
      </c>
      <c r="U187" s="54" t="s">
        <v>45</v>
      </c>
      <c r="V187" s="45"/>
      <c r="W187" s="226">
        <f>V187*K187</f>
        <v>0</v>
      </c>
      <c r="X187" s="226">
        <v>0</v>
      </c>
      <c r="Y187" s="226">
        <f>X187*K187</f>
        <v>0</v>
      </c>
      <c r="Z187" s="226">
        <v>0</v>
      </c>
      <c r="AA187" s="227">
        <f>Z187*K187</f>
        <v>0</v>
      </c>
      <c r="AR187" s="20" t="s">
        <v>171</v>
      </c>
      <c r="AT187" s="20" t="s">
        <v>167</v>
      </c>
      <c r="AU187" s="20" t="s">
        <v>85</v>
      </c>
      <c r="AY187" s="20" t="s">
        <v>156</v>
      </c>
      <c r="BE187" s="140">
        <f>IF(U187="základná",N187,0)</f>
        <v>0</v>
      </c>
      <c r="BF187" s="140">
        <f>IF(U187="znížená",N187,0)</f>
        <v>0</v>
      </c>
      <c r="BG187" s="140">
        <f>IF(U187="zákl. prenesená",N187,0)</f>
        <v>0</v>
      </c>
      <c r="BH187" s="140">
        <f>IF(U187="zníž. prenesená",N187,0)</f>
        <v>0</v>
      </c>
      <c r="BI187" s="140">
        <f>IF(U187="nulová",N187,0)</f>
        <v>0</v>
      </c>
      <c r="BJ187" s="20" t="s">
        <v>135</v>
      </c>
      <c r="BK187" s="228">
        <f>ROUND(L187*K187,3)</f>
        <v>0</v>
      </c>
      <c r="BL187" s="20" t="s">
        <v>162</v>
      </c>
      <c r="BM187" s="20" t="s">
        <v>213</v>
      </c>
    </row>
    <row r="188" s="1" customFormat="1" ht="16.5" customHeight="1">
      <c r="B188" s="44"/>
      <c r="C188" s="229" t="s">
        <v>350</v>
      </c>
      <c r="D188" s="229" t="s">
        <v>167</v>
      </c>
      <c r="E188" s="230" t="s">
        <v>351</v>
      </c>
      <c r="F188" s="231" t="s">
        <v>352</v>
      </c>
      <c r="G188" s="231"/>
      <c r="H188" s="231"/>
      <c r="I188" s="231"/>
      <c r="J188" s="232" t="s">
        <v>306</v>
      </c>
      <c r="K188" s="233">
        <v>30</v>
      </c>
      <c r="L188" s="234">
        <v>0</v>
      </c>
      <c r="M188" s="235"/>
      <c r="N188" s="233">
        <f>ROUND(L188*K188,3)</f>
        <v>0</v>
      </c>
      <c r="O188" s="222"/>
      <c r="P188" s="222"/>
      <c r="Q188" s="222"/>
      <c r="R188" s="46"/>
      <c r="T188" s="225" t="s">
        <v>20</v>
      </c>
      <c r="U188" s="54" t="s">
        <v>45</v>
      </c>
      <c r="V188" s="45"/>
      <c r="W188" s="226">
        <f>V188*K188</f>
        <v>0</v>
      </c>
      <c r="X188" s="226">
        <v>0</v>
      </c>
      <c r="Y188" s="226">
        <f>X188*K188</f>
        <v>0</v>
      </c>
      <c r="Z188" s="226">
        <v>0</v>
      </c>
      <c r="AA188" s="227">
        <f>Z188*K188</f>
        <v>0</v>
      </c>
      <c r="AR188" s="20" t="s">
        <v>171</v>
      </c>
      <c r="AT188" s="20" t="s">
        <v>167</v>
      </c>
      <c r="AU188" s="20" t="s">
        <v>85</v>
      </c>
      <c r="AY188" s="20" t="s">
        <v>156</v>
      </c>
      <c r="BE188" s="140">
        <f>IF(U188="základná",N188,0)</f>
        <v>0</v>
      </c>
      <c r="BF188" s="140">
        <f>IF(U188="znížená",N188,0)</f>
        <v>0</v>
      </c>
      <c r="BG188" s="140">
        <f>IF(U188="zákl. prenesená",N188,0)</f>
        <v>0</v>
      </c>
      <c r="BH188" s="140">
        <f>IF(U188="zníž. prenesená",N188,0)</f>
        <v>0</v>
      </c>
      <c r="BI188" s="140">
        <f>IF(U188="nulová",N188,0)</f>
        <v>0</v>
      </c>
      <c r="BJ188" s="20" t="s">
        <v>135</v>
      </c>
      <c r="BK188" s="228">
        <f>ROUND(L188*K188,3)</f>
        <v>0</v>
      </c>
      <c r="BL188" s="20" t="s">
        <v>162</v>
      </c>
      <c r="BM188" s="20" t="s">
        <v>353</v>
      </c>
    </row>
    <row r="189" s="1" customFormat="1" ht="16.5" customHeight="1">
      <c r="B189" s="44"/>
      <c r="C189" s="229" t="s">
        <v>311</v>
      </c>
      <c r="D189" s="229" t="s">
        <v>167</v>
      </c>
      <c r="E189" s="230" t="s">
        <v>212</v>
      </c>
      <c r="F189" s="231" t="s">
        <v>354</v>
      </c>
      <c r="G189" s="231"/>
      <c r="H189" s="231"/>
      <c r="I189" s="231"/>
      <c r="J189" s="232" t="s">
        <v>306</v>
      </c>
      <c r="K189" s="233">
        <v>22</v>
      </c>
      <c r="L189" s="234">
        <v>0</v>
      </c>
      <c r="M189" s="235"/>
      <c r="N189" s="233">
        <f>ROUND(L189*K189,3)</f>
        <v>0</v>
      </c>
      <c r="O189" s="222"/>
      <c r="P189" s="222"/>
      <c r="Q189" s="222"/>
      <c r="R189" s="46"/>
      <c r="T189" s="225" t="s">
        <v>20</v>
      </c>
      <c r="U189" s="54" t="s">
        <v>45</v>
      </c>
      <c r="V189" s="45"/>
      <c r="W189" s="226">
        <f>V189*K189</f>
        <v>0</v>
      </c>
      <c r="X189" s="226">
        <v>0</v>
      </c>
      <c r="Y189" s="226">
        <f>X189*K189</f>
        <v>0</v>
      </c>
      <c r="Z189" s="226">
        <v>0</v>
      </c>
      <c r="AA189" s="227">
        <f>Z189*K189</f>
        <v>0</v>
      </c>
      <c r="AR189" s="20" t="s">
        <v>171</v>
      </c>
      <c r="AT189" s="20" t="s">
        <v>167</v>
      </c>
      <c r="AU189" s="20" t="s">
        <v>85</v>
      </c>
      <c r="AY189" s="20" t="s">
        <v>156</v>
      </c>
      <c r="BE189" s="140">
        <f>IF(U189="základná",N189,0)</f>
        <v>0</v>
      </c>
      <c r="BF189" s="140">
        <f>IF(U189="znížená",N189,0)</f>
        <v>0</v>
      </c>
      <c r="BG189" s="140">
        <f>IF(U189="zákl. prenesená",N189,0)</f>
        <v>0</v>
      </c>
      <c r="BH189" s="140">
        <f>IF(U189="zníž. prenesená",N189,0)</f>
        <v>0</v>
      </c>
      <c r="BI189" s="140">
        <f>IF(U189="nulová",N189,0)</f>
        <v>0</v>
      </c>
      <c r="BJ189" s="20" t="s">
        <v>135</v>
      </c>
      <c r="BK189" s="228">
        <f>ROUND(L189*K189,3)</f>
        <v>0</v>
      </c>
      <c r="BL189" s="20" t="s">
        <v>162</v>
      </c>
      <c r="BM189" s="20" t="s">
        <v>173</v>
      </c>
    </row>
    <row r="190" s="1" customFormat="1" ht="16.5" customHeight="1">
      <c r="B190" s="44"/>
      <c r="C190" s="229" t="s">
        <v>355</v>
      </c>
      <c r="D190" s="229" t="s">
        <v>167</v>
      </c>
      <c r="E190" s="230" t="s">
        <v>356</v>
      </c>
      <c r="F190" s="231" t="s">
        <v>357</v>
      </c>
      <c r="G190" s="231"/>
      <c r="H190" s="231"/>
      <c r="I190" s="231"/>
      <c r="J190" s="232" t="s">
        <v>306</v>
      </c>
      <c r="K190" s="233">
        <v>55</v>
      </c>
      <c r="L190" s="234">
        <v>0</v>
      </c>
      <c r="M190" s="235"/>
      <c r="N190" s="233">
        <f>ROUND(L190*K190,3)</f>
        <v>0</v>
      </c>
      <c r="O190" s="222"/>
      <c r="P190" s="222"/>
      <c r="Q190" s="222"/>
      <c r="R190" s="46"/>
      <c r="T190" s="225" t="s">
        <v>20</v>
      </c>
      <c r="U190" s="54" t="s">
        <v>45</v>
      </c>
      <c r="V190" s="45"/>
      <c r="W190" s="226">
        <f>V190*K190</f>
        <v>0</v>
      </c>
      <c r="X190" s="226">
        <v>0</v>
      </c>
      <c r="Y190" s="226">
        <f>X190*K190</f>
        <v>0</v>
      </c>
      <c r="Z190" s="226">
        <v>0</v>
      </c>
      <c r="AA190" s="227">
        <f>Z190*K190</f>
        <v>0</v>
      </c>
      <c r="AR190" s="20" t="s">
        <v>171</v>
      </c>
      <c r="AT190" s="20" t="s">
        <v>167</v>
      </c>
      <c r="AU190" s="20" t="s">
        <v>85</v>
      </c>
      <c r="AY190" s="20" t="s">
        <v>156</v>
      </c>
      <c r="BE190" s="140">
        <f>IF(U190="základná",N190,0)</f>
        <v>0</v>
      </c>
      <c r="BF190" s="140">
        <f>IF(U190="znížená",N190,0)</f>
        <v>0</v>
      </c>
      <c r="BG190" s="140">
        <f>IF(U190="zákl. prenesená",N190,0)</f>
        <v>0</v>
      </c>
      <c r="BH190" s="140">
        <f>IF(U190="zníž. prenesená",N190,0)</f>
        <v>0</v>
      </c>
      <c r="BI190" s="140">
        <f>IF(U190="nulová",N190,0)</f>
        <v>0</v>
      </c>
      <c r="BJ190" s="20" t="s">
        <v>135</v>
      </c>
      <c r="BK190" s="228">
        <f>ROUND(L190*K190,3)</f>
        <v>0</v>
      </c>
      <c r="BL190" s="20" t="s">
        <v>162</v>
      </c>
      <c r="BM190" s="20" t="s">
        <v>180</v>
      </c>
    </row>
    <row r="191" s="1" customFormat="1" ht="16.5" customHeight="1">
      <c r="B191" s="44"/>
      <c r="C191" s="229" t="s">
        <v>313</v>
      </c>
      <c r="D191" s="229" t="s">
        <v>167</v>
      </c>
      <c r="E191" s="230" t="s">
        <v>216</v>
      </c>
      <c r="F191" s="231" t="s">
        <v>358</v>
      </c>
      <c r="G191" s="231"/>
      <c r="H191" s="231"/>
      <c r="I191" s="231"/>
      <c r="J191" s="232" t="s">
        <v>306</v>
      </c>
      <c r="K191" s="233">
        <v>10</v>
      </c>
      <c r="L191" s="234">
        <v>0</v>
      </c>
      <c r="M191" s="235"/>
      <c r="N191" s="233">
        <f>ROUND(L191*K191,3)</f>
        <v>0</v>
      </c>
      <c r="O191" s="222"/>
      <c r="P191" s="222"/>
      <c r="Q191" s="222"/>
      <c r="R191" s="46"/>
      <c r="T191" s="225" t="s">
        <v>20</v>
      </c>
      <c r="U191" s="54" t="s">
        <v>45</v>
      </c>
      <c r="V191" s="45"/>
      <c r="W191" s="226">
        <f>V191*K191</f>
        <v>0</v>
      </c>
      <c r="X191" s="226">
        <v>0</v>
      </c>
      <c r="Y191" s="226">
        <f>X191*K191</f>
        <v>0</v>
      </c>
      <c r="Z191" s="226">
        <v>0</v>
      </c>
      <c r="AA191" s="227">
        <f>Z191*K191</f>
        <v>0</v>
      </c>
      <c r="AR191" s="20" t="s">
        <v>171</v>
      </c>
      <c r="AT191" s="20" t="s">
        <v>167</v>
      </c>
      <c r="AU191" s="20" t="s">
        <v>85</v>
      </c>
      <c r="AY191" s="20" t="s">
        <v>156</v>
      </c>
      <c r="BE191" s="140">
        <f>IF(U191="základná",N191,0)</f>
        <v>0</v>
      </c>
      <c r="BF191" s="140">
        <f>IF(U191="znížená",N191,0)</f>
        <v>0</v>
      </c>
      <c r="BG191" s="140">
        <f>IF(U191="zákl. prenesená",N191,0)</f>
        <v>0</v>
      </c>
      <c r="BH191" s="140">
        <f>IF(U191="zníž. prenesená",N191,0)</f>
        <v>0</v>
      </c>
      <c r="BI191" s="140">
        <f>IF(U191="nulová",N191,0)</f>
        <v>0</v>
      </c>
      <c r="BJ191" s="20" t="s">
        <v>135</v>
      </c>
      <c r="BK191" s="228">
        <f>ROUND(L191*K191,3)</f>
        <v>0</v>
      </c>
      <c r="BL191" s="20" t="s">
        <v>162</v>
      </c>
      <c r="BM191" s="20" t="s">
        <v>224</v>
      </c>
    </row>
    <row r="192" s="1" customFormat="1" ht="16.5" customHeight="1">
      <c r="B192" s="44"/>
      <c r="C192" s="229" t="s">
        <v>359</v>
      </c>
      <c r="D192" s="229" t="s">
        <v>167</v>
      </c>
      <c r="E192" s="230" t="s">
        <v>360</v>
      </c>
      <c r="F192" s="231" t="s">
        <v>361</v>
      </c>
      <c r="G192" s="231"/>
      <c r="H192" s="231"/>
      <c r="I192" s="231"/>
      <c r="J192" s="232" t="s">
        <v>306</v>
      </c>
      <c r="K192" s="233">
        <v>15</v>
      </c>
      <c r="L192" s="234">
        <v>0</v>
      </c>
      <c r="M192" s="235"/>
      <c r="N192" s="233">
        <f>ROUND(L192*K192,3)</f>
        <v>0</v>
      </c>
      <c r="O192" s="222"/>
      <c r="P192" s="222"/>
      <c r="Q192" s="222"/>
      <c r="R192" s="46"/>
      <c r="T192" s="225" t="s">
        <v>20</v>
      </c>
      <c r="U192" s="54" t="s">
        <v>45</v>
      </c>
      <c r="V192" s="45"/>
      <c r="W192" s="226">
        <f>V192*K192</f>
        <v>0</v>
      </c>
      <c r="X192" s="226">
        <v>0</v>
      </c>
      <c r="Y192" s="226">
        <f>X192*K192</f>
        <v>0</v>
      </c>
      <c r="Z192" s="226">
        <v>0</v>
      </c>
      <c r="AA192" s="227">
        <f>Z192*K192</f>
        <v>0</v>
      </c>
      <c r="AR192" s="20" t="s">
        <v>171</v>
      </c>
      <c r="AT192" s="20" t="s">
        <v>167</v>
      </c>
      <c r="AU192" s="20" t="s">
        <v>85</v>
      </c>
      <c r="AY192" s="20" t="s">
        <v>156</v>
      </c>
      <c r="BE192" s="140">
        <f>IF(U192="základná",N192,0)</f>
        <v>0</v>
      </c>
      <c r="BF192" s="140">
        <f>IF(U192="znížená",N192,0)</f>
        <v>0</v>
      </c>
      <c r="BG192" s="140">
        <f>IF(U192="zákl. prenesená",N192,0)</f>
        <v>0</v>
      </c>
      <c r="BH192" s="140">
        <f>IF(U192="zníž. prenesená",N192,0)</f>
        <v>0</v>
      </c>
      <c r="BI192" s="140">
        <f>IF(U192="nulová",N192,0)</f>
        <v>0</v>
      </c>
      <c r="BJ192" s="20" t="s">
        <v>135</v>
      </c>
      <c r="BK192" s="228">
        <f>ROUND(L192*K192,3)</f>
        <v>0</v>
      </c>
      <c r="BL192" s="20" t="s">
        <v>162</v>
      </c>
      <c r="BM192" s="20" t="s">
        <v>362</v>
      </c>
    </row>
    <row r="193" s="1" customFormat="1" ht="25.5" customHeight="1">
      <c r="B193" s="44"/>
      <c r="C193" s="229" t="s">
        <v>363</v>
      </c>
      <c r="D193" s="229" t="s">
        <v>167</v>
      </c>
      <c r="E193" s="230" t="s">
        <v>364</v>
      </c>
      <c r="F193" s="231" t="s">
        <v>365</v>
      </c>
      <c r="G193" s="231"/>
      <c r="H193" s="231"/>
      <c r="I193" s="231"/>
      <c r="J193" s="232" t="s">
        <v>306</v>
      </c>
      <c r="K193" s="233">
        <v>4</v>
      </c>
      <c r="L193" s="234">
        <v>0</v>
      </c>
      <c r="M193" s="235"/>
      <c r="N193" s="233">
        <f>ROUND(L193*K193,3)</f>
        <v>0</v>
      </c>
      <c r="O193" s="222"/>
      <c r="P193" s="222"/>
      <c r="Q193" s="222"/>
      <c r="R193" s="46"/>
      <c r="T193" s="225" t="s">
        <v>20</v>
      </c>
      <c r="U193" s="54" t="s">
        <v>45</v>
      </c>
      <c r="V193" s="45"/>
      <c r="W193" s="226">
        <f>V193*K193</f>
        <v>0</v>
      </c>
      <c r="X193" s="226">
        <v>0</v>
      </c>
      <c r="Y193" s="226">
        <f>X193*K193</f>
        <v>0</v>
      </c>
      <c r="Z193" s="226">
        <v>0</v>
      </c>
      <c r="AA193" s="227">
        <f>Z193*K193</f>
        <v>0</v>
      </c>
      <c r="AR193" s="20" t="s">
        <v>171</v>
      </c>
      <c r="AT193" s="20" t="s">
        <v>167</v>
      </c>
      <c r="AU193" s="20" t="s">
        <v>85</v>
      </c>
      <c r="AY193" s="20" t="s">
        <v>156</v>
      </c>
      <c r="BE193" s="140">
        <f>IF(U193="základná",N193,0)</f>
        <v>0</v>
      </c>
      <c r="BF193" s="140">
        <f>IF(U193="znížená",N193,0)</f>
        <v>0</v>
      </c>
      <c r="BG193" s="140">
        <f>IF(U193="zákl. prenesená",N193,0)</f>
        <v>0</v>
      </c>
      <c r="BH193" s="140">
        <f>IF(U193="zníž. prenesená",N193,0)</f>
        <v>0</v>
      </c>
      <c r="BI193" s="140">
        <f>IF(U193="nulová",N193,0)</f>
        <v>0</v>
      </c>
      <c r="BJ193" s="20" t="s">
        <v>135</v>
      </c>
      <c r="BK193" s="228">
        <f>ROUND(L193*K193,3)</f>
        <v>0</v>
      </c>
      <c r="BL193" s="20" t="s">
        <v>162</v>
      </c>
      <c r="BM193" s="20" t="s">
        <v>188</v>
      </c>
    </row>
    <row r="194" s="1" customFormat="1" ht="16.5" customHeight="1">
      <c r="B194" s="44"/>
      <c r="C194" s="229" t="s">
        <v>283</v>
      </c>
      <c r="D194" s="229" t="s">
        <v>167</v>
      </c>
      <c r="E194" s="230" t="s">
        <v>179</v>
      </c>
      <c r="F194" s="231" t="s">
        <v>366</v>
      </c>
      <c r="G194" s="231"/>
      <c r="H194" s="231"/>
      <c r="I194" s="231"/>
      <c r="J194" s="232" t="s">
        <v>20</v>
      </c>
      <c r="K194" s="233">
        <v>39</v>
      </c>
      <c r="L194" s="234">
        <v>0</v>
      </c>
      <c r="M194" s="235"/>
      <c r="N194" s="233">
        <f>ROUND(L194*K194,3)</f>
        <v>0</v>
      </c>
      <c r="O194" s="222"/>
      <c r="P194" s="222"/>
      <c r="Q194" s="222"/>
      <c r="R194" s="46"/>
      <c r="T194" s="225" t="s">
        <v>20</v>
      </c>
      <c r="U194" s="54" t="s">
        <v>45</v>
      </c>
      <c r="V194" s="45"/>
      <c r="W194" s="226">
        <f>V194*K194</f>
        <v>0</v>
      </c>
      <c r="X194" s="226">
        <v>0</v>
      </c>
      <c r="Y194" s="226">
        <f>X194*K194</f>
        <v>0</v>
      </c>
      <c r="Z194" s="226">
        <v>0</v>
      </c>
      <c r="AA194" s="227">
        <f>Z194*K194</f>
        <v>0</v>
      </c>
      <c r="AR194" s="20" t="s">
        <v>171</v>
      </c>
      <c r="AT194" s="20" t="s">
        <v>167</v>
      </c>
      <c r="AU194" s="20" t="s">
        <v>85</v>
      </c>
      <c r="AY194" s="20" t="s">
        <v>156</v>
      </c>
      <c r="BE194" s="140">
        <f>IF(U194="základná",N194,0)</f>
        <v>0</v>
      </c>
      <c r="BF194" s="140">
        <f>IF(U194="znížená",N194,0)</f>
        <v>0</v>
      </c>
      <c r="BG194" s="140">
        <f>IF(U194="zákl. prenesená",N194,0)</f>
        <v>0</v>
      </c>
      <c r="BH194" s="140">
        <f>IF(U194="zníž. prenesená",N194,0)</f>
        <v>0</v>
      </c>
      <c r="BI194" s="140">
        <f>IF(U194="nulová",N194,0)</f>
        <v>0</v>
      </c>
      <c r="BJ194" s="20" t="s">
        <v>135</v>
      </c>
      <c r="BK194" s="228">
        <f>ROUND(L194*K194,3)</f>
        <v>0</v>
      </c>
      <c r="BL194" s="20" t="s">
        <v>162</v>
      </c>
      <c r="BM194" s="20" t="s">
        <v>367</v>
      </c>
    </row>
    <row r="195" s="1" customFormat="1" ht="16.5" customHeight="1">
      <c r="B195" s="44"/>
      <c r="C195" s="229" t="s">
        <v>368</v>
      </c>
      <c r="D195" s="229" t="s">
        <v>167</v>
      </c>
      <c r="E195" s="230" t="s">
        <v>369</v>
      </c>
      <c r="F195" s="231" t="s">
        <v>370</v>
      </c>
      <c r="G195" s="231"/>
      <c r="H195" s="231"/>
      <c r="I195" s="231"/>
      <c r="J195" s="232" t="s">
        <v>306</v>
      </c>
      <c r="K195" s="233">
        <v>198</v>
      </c>
      <c r="L195" s="234">
        <v>0</v>
      </c>
      <c r="M195" s="235"/>
      <c r="N195" s="233">
        <f>ROUND(L195*K195,3)</f>
        <v>0</v>
      </c>
      <c r="O195" s="222"/>
      <c r="P195" s="222"/>
      <c r="Q195" s="222"/>
      <c r="R195" s="46"/>
      <c r="T195" s="225" t="s">
        <v>20</v>
      </c>
      <c r="U195" s="54" t="s">
        <v>45</v>
      </c>
      <c r="V195" s="45"/>
      <c r="W195" s="226">
        <f>V195*K195</f>
        <v>0</v>
      </c>
      <c r="X195" s="226">
        <v>0</v>
      </c>
      <c r="Y195" s="226">
        <f>X195*K195</f>
        <v>0</v>
      </c>
      <c r="Z195" s="226">
        <v>0</v>
      </c>
      <c r="AA195" s="227">
        <f>Z195*K195</f>
        <v>0</v>
      </c>
      <c r="AR195" s="20" t="s">
        <v>171</v>
      </c>
      <c r="AT195" s="20" t="s">
        <v>167</v>
      </c>
      <c r="AU195" s="20" t="s">
        <v>85</v>
      </c>
      <c r="AY195" s="20" t="s">
        <v>156</v>
      </c>
      <c r="BE195" s="140">
        <f>IF(U195="základná",N195,0)</f>
        <v>0</v>
      </c>
      <c r="BF195" s="140">
        <f>IF(U195="znížená",N195,0)</f>
        <v>0</v>
      </c>
      <c r="BG195" s="140">
        <f>IF(U195="zákl. prenesená",N195,0)</f>
        <v>0</v>
      </c>
      <c r="BH195" s="140">
        <f>IF(U195="zníž. prenesená",N195,0)</f>
        <v>0</v>
      </c>
      <c r="BI195" s="140">
        <f>IF(U195="nulová",N195,0)</f>
        <v>0</v>
      </c>
      <c r="BJ195" s="20" t="s">
        <v>135</v>
      </c>
      <c r="BK195" s="228">
        <f>ROUND(L195*K195,3)</f>
        <v>0</v>
      </c>
      <c r="BL195" s="20" t="s">
        <v>162</v>
      </c>
      <c r="BM195" s="20" t="s">
        <v>221</v>
      </c>
    </row>
    <row r="196" s="1" customFormat="1" ht="16.5" customHeight="1">
      <c r="B196" s="44"/>
      <c r="C196" s="229" t="s">
        <v>287</v>
      </c>
      <c r="D196" s="229" t="s">
        <v>167</v>
      </c>
      <c r="E196" s="230" t="s">
        <v>183</v>
      </c>
      <c r="F196" s="231" t="s">
        <v>371</v>
      </c>
      <c r="G196" s="231"/>
      <c r="H196" s="231"/>
      <c r="I196" s="231"/>
      <c r="J196" s="232" t="s">
        <v>306</v>
      </c>
      <c r="K196" s="233">
        <v>145</v>
      </c>
      <c r="L196" s="234">
        <v>0</v>
      </c>
      <c r="M196" s="235"/>
      <c r="N196" s="233">
        <f>ROUND(L196*K196,3)</f>
        <v>0</v>
      </c>
      <c r="O196" s="222"/>
      <c r="P196" s="222"/>
      <c r="Q196" s="222"/>
      <c r="R196" s="46"/>
      <c r="T196" s="225" t="s">
        <v>20</v>
      </c>
      <c r="U196" s="54" t="s">
        <v>45</v>
      </c>
      <c r="V196" s="45"/>
      <c r="W196" s="226">
        <f>V196*K196</f>
        <v>0</v>
      </c>
      <c r="X196" s="226">
        <v>0</v>
      </c>
      <c r="Y196" s="226">
        <f>X196*K196</f>
        <v>0</v>
      </c>
      <c r="Z196" s="226">
        <v>0</v>
      </c>
      <c r="AA196" s="227">
        <f>Z196*K196</f>
        <v>0</v>
      </c>
      <c r="AR196" s="20" t="s">
        <v>171</v>
      </c>
      <c r="AT196" s="20" t="s">
        <v>167</v>
      </c>
      <c r="AU196" s="20" t="s">
        <v>85</v>
      </c>
      <c r="AY196" s="20" t="s">
        <v>156</v>
      </c>
      <c r="BE196" s="140">
        <f>IF(U196="základná",N196,0)</f>
        <v>0</v>
      </c>
      <c r="BF196" s="140">
        <f>IF(U196="znížená",N196,0)</f>
        <v>0</v>
      </c>
      <c r="BG196" s="140">
        <f>IF(U196="zákl. prenesená",N196,0)</f>
        <v>0</v>
      </c>
      <c r="BH196" s="140">
        <f>IF(U196="zníž. prenesená",N196,0)</f>
        <v>0</v>
      </c>
      <c r="BI196" s="140">
        <f>IF(U196="nulová",N196,0)</f>
        <v>0</v>
      </c>
      <c r="BJ196" s="20" t="s">
        <v>135</v>
      </c>
      <c r="BK196" s="228">
        <f>ROUND(L196*K196,3)</f>
        <v>0</v>
      </c>
      <c r="BL196" s="20" t="s">
        <v>162</v>
      </c>
      <c r="BM196" s="20" t="s">
        <v>236</v>
      </c>
    </row>
    <row r="197" s="1" customFormat="1" ht="16.5" customHeight="1">
      <c r="B197" s="44"/>
      <c r="C197" s="229" t="s">
        <v>372</v>
      </c>
      <c r="D197" s="229" t="s">
        <v>167</v>
      </c>
      <c r="E197" s="230" t="s">
        <v>373</v>
      </c>
      <c r="F197" s="231" t="s">
        <v>374</v>
      </c>
      <c r="G197" s="231"/>
      <c r="H197" s="231"/>
      <c r="I197" s="231"/>
      <c r="J197" s="232" t="s">
        <v>306</v>
      </c>
      <c r="K197" s="233">
        <v>64</v>
      </c>
      <c r="L197" s="234">
        <v>0</v>
      </c>
      <c r="M197" s="235"/>
      <c r="N197" s="233">
        <f>ROUND(L197*K197,3)</f>
        <v>0</v>
      </c>
      <c r="O197" s="222"/>
      <c r="P197" s="222"/>
      <c r="Q197" s="222"/>
      <c r="R197" s="46"/>
      <c r="T197" s="225" t="s">
        <v>20</v>
      </c>
      <c r="U197" s="54" t="s">
        <v>45</v>
      </c>
      <c r="V197" s="45"/>
      <c r="W197" s="226">
        <f>V197*K197</f>
        <v>0</v>
      </c>
      <c r="X197" s="226">
        <v>0</v>
      </c>
      <c r="Y197" s="226">
        <f>X197*K197</f>
        <v>0</v>
      </c>
      <c r="Z197" s="226">
        <v>0</v>
      </c>
      <c r="AA197" s="227">
        <f>Z197*K197</f>
        <v>0</v>
      </c>
      <c r="AR197" s="20" t="s">
        <v>171</v>
      </c>
      <c r="AT197" s="20" t="s">
        <v>167</v>
      </c>
      <c r="AU197" s="20" t="s">
        <v>85</v>
      </c>
      <c r="AY197" s="20" t="s">
        <v>156</v>
      </c>
      <c r="BE197" s="140">
        <f>IF(U197="základná",N197,0)</f>
        <v>0</v>
      </c>
      <c r="BF197" s="140">
        <f>IF(U197="znížená",N197,0)</f>
        <v>0</v>
      </c>
      <c r="BG197" s="140">
        <f>IF(U197="zákl. prenesená",N197,0)</f>
        <v>0</v>
      </c>
      <c r="BH197" s="140">
        <f>IF(U197="zníž. prenesená",N197,0)</f>
        <v>0</v>
      </c>
      <c r="BI197" s="140">
        <f>IF(U197="nulová",N197,0)</f>
        <v>0</v>
      </c>
      <c r="BJ197" s="20" t="s">
        <v>135</v>
      </c>
      <c r="BK197" s="228">
        <f>ROUND(L197*K197,3)</f>
        <v>0</v>
      </c>
      <c r="BL197" s="20" t="s">
        <v>162</v>
      </c>
      <c r="BM197" s="20" t="s">
        <v>244</v>
      </c>
    </row>
    <row r="198" s="1" customFormat="1" ht="25.5" customHeight="1">
      <c r="B198" s="44"/>
      <c r="C198" s="218" t="s">
        <v>317</v>
      </c>
      <c r="D198" s="218" t="s">
        <v>158</v>
      </c>
      <c r="E198" s="219" t="s">
        <v>375</v>
      </c>
      <c r="F198" s="220" t="s">
        <v>376</v>
      </c>
      <c r="G198" s="220"/>
      <c r="H198" s="220"/>
      <c r="I198" s="220"/>
      <c r="J198" s="221" t="s">
        <v>306</v>
      </c>
      <c r="K198" s="222">
        <v>1635</v>
      </c>
      <c r="L198" s="223">
        <v>0</v>
      </c>
      <c r="M198" s="224"/>
      <c r="N198" s="222">
        <f>ROUND(L198*K198,3)</f>
        <v>0</v>
      </c>
      <c r="O198" s="222"/>
      <c r="P198" s="222"/>
      <c r="Q198" s="222"/>
      <c r="R198" s="46"/>
      <c r="T198" s="225" t="s">
        <v>20</v>
      </c>
      <c r="U198" s="54" t="s">
        <v>45</v>
      </c>
      <c r="V198" s="45"/>
      <c r="W198" s="226">
        <f>V198*K198</f>
        <v>0</v>
      </c>
      <c r="X198" s="226">
        <v>0</v>
      </c>
      <c r="Y198" s="226">
        <f>X198*K198</f>
        <v>0</v>
      </c>
      <c r="Z198" s="226">
        <v>0</v>
      </c>
      <c r="AA198" s="227">
        <f>Z198*K198</f>
        <v>0</v>
      </c>
      <c r="AR198" s="20" t="s">
        <v>162</v>
      </c>
      <c r="AT198" s="20" t="s">
        <v>158</v>
      </c>
      <c r="AU198" s="20" t="s">
        <v>85</v>
      </c>
      <c r="AY198" s="20" t="s">
        <v>156</v>
      </c>
      <c r="BE198" s="140">
        <f>IF(U198="základná",N198,0)</f>
        <v>0</v>
      </c>
      <c r="BF198" s="140">
        <f>IF(U198="znížená",N198,0)</f>
        <v>0</v>
      </c>
      <c r="BG198" s="140">
        <f>IF(U198="zákl. prenesená",N198,0)</f>
        <v>0</v>
      </c>
      <c r="BH198" s="140">
        <f>IF(U198="zníž. prenesená",N198,0)</f>
        <v>0</v>
      </c>
      <c r="BI198" s="140">
        <f>IF(U198="nulová",N198,0)</f>
        <v>0</v>
      </c>
      <c r="BJ198" s="20" t="s">
        <v>135</v>
      </c>
      <c r="BK198" s="228">
        <f>ROUND(L198*K198,3)</f>
        <v>0</v>
      </c>
      <c r="BL198" s="20" t="s">
        <v>162</v>
      </c>
      <c r="BM198" s="20" t="s">
        <v>252</v>
      </c>
    </row>
    <row r="199" s="1" customFormat="1" ht="25.5" customHeight="1">
      <c r="B199" s="44"/>
      <c r="C199" s="218" t="s">
        <v>319</v>
      </c>
      <c r="D199" s="218" t="s">
        <v>158</v>
      </c>
      <c r="E199" s="219" t="s">
        <v>377</v>
      </c>
      <c r="F199" s="220" t="s">
        <v>378</v>
      </c>
      <c r="G199" s="220"/>
      <c r="H199" s="220"/>
      <c r="I199" s="220"/>
      <c r="J199" s="221" t="s">
        <v>306</v>
      </c>
      <c r="K199" s="222">
        <v>68</v>
      </c>
      <c r="L199" s="223">
        <v>0</v>
      </c>
      <c r="M199" s="224"/>
      <c r="N199" s="222">
        <f>ROUND(L199*K199,3)</f>
        <v>0</v>
      </c>
      <c r="O199" s="222"/>
      <c r="P199" s="222"/>
      <c r="Q199" s="222"/>
      <c r="R199" s="46"/>
      <c r="T199" s="225" t="s">
        <v>20</v>
      </c>
      <c r="U199" s="54" t="s">
        <v>45</v>
      </c>
      <c r="V199" s="45"/>
      <c r="W199" s="226">
        <f>V199*K199</f>
        <v>0</v>
      </c>
      <c r="X199" s="226">
        <v>0</v>
      </c>
      <c r="Y199" s="226">
        <f>X199*K199</f>
        <v>0</v>
      </c>
      <c r="Z199" s="226">
        <v>0</v>
      </c>
      <c r="AA199" s="227">
        <f>Z199*K199</f>
        <v>0</v>
      </c>
      <c r="AR199" s="20" t="s">
        <v>162</v>
      </c>
      <c r="AT199" s="20" t="s">
        <v>158</v>
      </c>
      <c r="AU199" s="20" t="s">
        <v>85</v>
      </c>
      <c r="AY199" s="20" t="s">
        <v>156</v>
      </c>
      <c r="BE199" s="140">
        <f>IF(U199="základná",N199,0)</f>
        <v>0</v>
      </c>
      <c r="BF199" s="140">
        <f>IF(U199="znížená",N199,0)</f>
        <v>0</v>
      </c>
      <c r="BG199" s="140">
        <f>IF(U199="zákl. prenesená",N199,0)</f>
        <v>0</v>
      </c>
      <c r="BH199" s="140">
        <f>IF(U199="zníž. prenesená",N199,0)</f>
        <v>0</v>
      </c>
      <c r="BI199" s="140">
        <f>IF(U199="nulová",N199,0)</f>
        <v>0</v>
      </c>
      <c r="BJ199" s="20" t="s">
        <v>135</v>
      </c>
      <c r="BK199" s="228">
        <f>ROUND(L199*K199,3)</f>
        <v>0</v>
      </c>
      <c r="BL199" s="20" t="s">
        <v>162</v>
      </c>
      <c r="BM199" s="20" t="s">
        <v>227</v>
      </c>
    </row>
    <row r="200" s="1" customFormat="1" ht="25.5" customHeight="1">
      <c r="B200" s="44"/>
      <c r="C200" s="218" t="s">
        <v>379</v>
      </c>
      <c r="D200" s="218" t="s">
        <v>158</v>
      </c>
      <c r="E200" s="219" t="s">
        <v>380</v>
      </c>
      <c r="F200" s="220" t="s">
        <v>381</v>
      </c>
      <c r="G200" s="220"/>
      <c r="H200" s="220"/>
      <c r="I200" s="220"/>
      <c r="J200" s="221" t="s">
        <v>306</v>
      </c>
      <c r="K200" s="222">
        <v>4</v>
      </c>
      <c r="L200" s="223">
        <v>0</v>
      </c>
      <c r="M200" s="224"/>
      <c r="N200" s="222">
        <f>ROUND(L200*K200,3)</f>
        <v>0</v>
      </c>
      <c r="O200" s="222"/>
      <c r="P200" s="222"/>
      <c r="Q200" s="222"/>
      <c r="R200" s="46"/>
      <c r="T200" s="225" t="s">
        <v>20</v>
      </c>
      <c r="U200" s="54" t="s">
        <v>45</v>
      </c>
      <c r="V200" s="45"/>
      <c r="W200" s="226">
        <f>V200*K200</f>
        <v>0</v>
      </c>
      <c r="X200" s="226">
        <v>0</v>
      </c>
      <c r="Y200" s="226">
        <f>X200*K200</f>
        <v>0</v>
      </c>
      <c r="Z200" s="226">
        <v>0</v>
      </c>
      <c r="AA200" s="227">
        <f>Z200*K200</f>
        <v>0</v>
      </c>
      <c r="AR200" s="20" t="s">
        <v>162</v>
      </c>
      <c r="AT200" s="20" t="s">
        <v>158</v>
      </c>
      <c r="AU200" s="20" t="s">
        <v>85</v>
      </c>
      <c r="AY200" s="20" t="s">
        <v>156</v>
      </c>
      <c r="BE200" s="140">
        <f>IF(U200="základná",N200,0)</f>
        <v>0</v>
      </c>
      <c r="BF200" s="140">
        <f>IF(U200="znížená",N200,0)</f>
        <v>0</v>
      </c>
      <c r="BG200" s="140">
        <f>IF(U200="zákl. prenesená",N200,0)</f>
        <v>0</v>
      </c>
      <c r="BH200" s="140">
        <f>IF(U200="zníž. prenesená",N200,0)</f>
        <v>0</v>
      </c>
      <c r="BI200" s="140">
        <f>IF(U200="nulová",N200,0)</f>
        <v>0</v>
      </c>
      <c r="BJ200" s="20" t="s">
        <v>135</v>
      </c>
      <c r="BK200" s="228">
        <f>ROUND(L200*K200,3)</f>
        <v>0</v>
      </c>
      <c r="BL200" s="20" t="s">
        <v>162</v>
      </c>
      <c r="BM200" s="20" t="s">
        <v>301</v>
      </c>
    </row>
    <row r="201" s="1" customFormat="1" ht="38.25" customHeight="1">
      <c r="B201" s="44"/>
      <c r="C201" s="218" t="s">
        <v>382</v>
      </c>
      <c r="D201" s="218" t="s">
        <v>158</v>
      </c>
      <c r="E201" s="219" t="s">
        <v>383</v>
      </c>
      <c r="F201" s="220" t="s">
        <v>384</v>
      </c>
      <c r="G201" s="220"/>
      <c r="H201" s="220"/>
      <c r="I201" s="220"/>
      <c r="J201" s="221" t="s">
        <v>306</v>
      </c>
      <c r="K201" s="222">
        <v>1635</v>
      </c>
      <c r="L201" s="223">
        <v>0</v>
      </c>
      <c r="M201" s="224"/>
      <c r="N201" s="222">
        <f>ROUND(L201*K201,3)</f>
        <v>0</v>
      </c>
      <c r="O201" s="222"/>
      <c r="P201" s="222"/>
      <c r="Q201" s="222"/>
      <c r="R201" s="46"/>
      <c r="T201" s="225" t="s">
        <v>20</v>
      </c>
      <c r="U201" s="54" t="s">
        <v>45</v>
      </c>
      <c r="V201" s="45"/>
      <c r="W201" s="226">
        <f>V201*K201</f>
        <v>0</v>
      </c>
      <c r="X201" s="226">
        <v>0.014999999999999999</v>
      </c>
      <c r="Y201" s="226">
        <f>X201*K201</f>
        <v>24.524999999999999</v>
      </c>
      <c r="Z201" s="226">
        <v>0</v>
      </c>
      <c r="AA201" s="227">
        <f>Z201*K201</f>
        <v>0</v>
      </c>
      <c r="AR201" s="20" t="s">
        <v>162</v>
      </c>
      <c r="AT201" s="20" t="s">
        <v>158</v>
      </c>
      <c r="AU201" s="20" t="s">
        <v>85</v>
      </c>
      <c r="AY201" s="20" t="s">
        <v>156</v>
      </c>
      <c r="BE201" s="140">
        <f>IF(U201="základná",N201,0)</f>
        <v>0</v>
      </c>
      <c r="BF201" s="140">
        <f>IF(U201="znížená",N201,0)</f>
        <v>0</v>
      </c>
      <c r="BG201" s="140">
        <f>IF(U201="zákl. prenesená",N201,0)</f>
        <v>0</v>
      </c>
      <c r="BH201" s="140">
        <f>IF(U201="zníž. prenesená",N201,0)</f>
        <v>0</v>
      </c>
      <c r="BI201" s="140">
        <f>IF(U201="nulová",N201,0)</f>
        <v>0</v>
      </c>
      <c r="BJ201" s="20" t="s">
        <v>135</v>
      </c>
      <c r="BK201" s="228">
        <f>ROUND(L201*K201,3)</f>
        <v>0</v>
      </c>
      <c r="BL201" s="20" t="s">
        <v>162</v>
      </c>
      <c r="BM201" s="20" t="s">
        <v>261</v>
      </c>
    </row>
    <row r="202" s="1" customFormat="1" ht="38.25" customHeight="1">
      <c r="B202" s="44"/>
      <c r="C202" s="218" t="s">
        <v>385</v>
      </c>
      <c r="D202" s="218" t="s">
        <v>158</v>
      </c>
      <c r="E202" s="219" t="s">
        <v>386</v>
      </c>
      <c r="F202" s="220" t="s">
        <v>387</v>
      </c>
      <c r="G202" s="220"/>
      <c r="H202" s="220"/>
      <c r="I202" s="220"/>
      <c r="J202" s="221" t="s">
        <v>306</v>
      </c>
      <c r="K202" s="222">
        <v>40</v>
      </c>
      <c r="L202" s="223">
        <v>0</v>
      </c>
      <c r="M202" s="224"/>
      <c r="N202" s="222">
        <f>ROUND(L202*K202,3)</f>
        <v>0</v>
      </c>
      <c r="O202" s="222"/>
      <c r="P202" s="222"/>
      <c r="Q202" s="222"/>
      <c r="R202" s="46"/>
      <c r="T202" s="225" t="s">
        <v>20</v>
      </c>
      <c r="U202" s="54" t="s">
        <v>45</v>
      </c>
      <c r="V202" s="45"/>
      <c r="W202" s="226">
        <f>V202*K202</f>
        <v>0</v>
      </c>
      <c r="X202" s="226">
        <v>0.014999999999999999</v>
      </c>
      <c r="Y202" s="226">
        <f>X202*K202</f>
        <v>0.59999999999999998</v>
      </c>
      <c r="Z202" s="226">
        <v>0</v>
      </c>
      <c r="AA202" s="227">
        <f>Z202*K202</f>
        <v>0</v>
      </c>
      <c r="AR202" s="20" t="s">
        <v>162</v>
      </c>
      <c r="AT202" s="20" t="s">
        <v>158</v>
      </c>
      <c r="AU202" s="20" t="s">
        <v>85</v>
      </c>
      <c r="AY202" s="20" t="s">
        <v>156</v>
      </c>
      <c r="BE202" s="140">
        <f>IF(U202="základná",N202,0)</f>
        <v>0</v>
      </c>
      <c r="BF202" s="140">
        <f>IF(U202="znížená",N202,0)</f>
        <v>0</v>
      </c>
      <c r="BG202" s="140">
        <f>IF(U202="zákl. prenesená",N202,0)</f>
        <v>0</v>
      </c>
      <c r="BH202" s="140">
        <f>IF(U202="zníž. prenesená",N202,0)</f>
        <v>0</v>
      </c>
      <c r="BI202" s="140">
        <f>IF(U202="nulová",N202,0)</f>
        <v>0</v>
      </c>
      <c r="BJ202" s="20" t="s">
        <v>135</v>
      </c>
      <c r="BK202" s="228">
        <f>ROUND(L202*K202,3)</f>
        <v>0</v>
      </c>
      <c r="BL202" s="20" t="s">
        <v>162</v>
      </c>
      <c r="BM202" s="20" t="s">
        <v>388</v>
      </c>
    </row>
    <row r="203" s="1" customFormat="1" ht="38.25" customHeight="1">
      <c r="B203" s="44"/>
      <c r="C203" s="218" t="s">
        <v>321</v>
      </c>
      <c r="D203" s="218" t="s">
        <v>158</v>
      </c>
      <c r="E203" s="219" t="s">
        <v>389</v>
      </c>
      <c r="F203" s="220" t="s">
        <v>390</v>
      </c>
      <c r="G203" s="220"/>
      <c r="H203" s="220"/>
      <c r="I203" s="220"/>
      <c r="J203" s="221" t="s">
        <v>306</v>
      </c>
      <c r="K203" s="222">
        <v>4</v>
      </c>
      <c r="L203" s="223">
        <v>0</v>
      </c>
      <c r="M203" s="224"/>
      <c r="N203" s="222">
        <f>ROUND(L203*K203,3)</f>
        <v>0</v>
      </c>
      <c r="O203" s="222"/>
      <c r="P203" s="222"/>
      <c r="Q203" s="222"/>
      <c r="R203" s="46"/>
      <c r="T203" s="225" t="s">
        <v>20</v>
      </c>
      <c r="U203" s="54" t="s">
        <v>45</v>
      </c>
      <c r="V203" s="45"/>
      <c r="W203" s="226">
        <f>V203*K203</f>
        <v>0</v>
      </c>
      <c r="X203" s="226">
        <v>0.044999999999999998</v>
      </c>
      <c r="Y203" s="226">
        <f>X203*K203</f>
        <v>0.17999999999999999</v>
      </c>
      <c r="Z203" s="226">
        <v>0</v>
      </c>
      <c r="AA203" s="227">
        <f>Z203*K203</f>
        <v>0</v>
      </c>
      <c r="AR203" s="20" t="s">
        <v>162</v>
      </c>
      <c r="AT203" s="20" t="s">
        <v>158</v>
      </c>
      <c r="AU203" s="20" t="s">
        <v>85</v>
      </c>
      <c r="AY203" s="20" t="s">
        <v>156</v>
      </c>
      <c r="BE203" s="140">
        <f>IF(U203="základná",N203,0)</f>
        <v>0</v>
      </c>
      <c r="BF203" s="140">
        <f>IF(U203="znížená",N203,0)</f>
        <v>0</v>
      </c>
      <c r="BG203" s="140">
        <f>IF(U203="zákl. prenesená",N203,0)</f>
        <v>0</v>
      </c>
      <c r="BH203" s="140">
        <f>IF(U203="zníž. prenesená",N203,0)</f>
        <v>0</v>
      </c>
      <c r="BI203" s="140">
        <f>IF(U203="nulová",N203,0)</f>
        <v>0</v>
      </c>
      <c r="BJ203" s="20" t="s">
        <v>135</v>
      </c>
      <c r="BK203" s="228">
        <f>ROUND(L203*K203,3)</f>
        <v>0</v>
      </c>
      <c r="BL203" s="20" t="s">
        <v>162</v>
      </c>
      <c r="BM203" s="20" t="s">
        <v>391</v>
      </c>
    </row>
    <row r="204" s="1" customFormat="1" ht="51" customHeight="1">
      <c r="B204" s="44"/>
      <c r="C204" s="218" t="s">
        <v>325</v>
      </c>
      <c r="D204" s="218" t="s">
        <v>158</v>
      </c>
      <c r="E204" s="219" t="s">
        <v>392</v>
      </c>
      <c r="F204" s="220" t="s">
        <v>393</v>
      </c>
      <c r="G204" s="220"/>
      <c r="H204" s="220"/>
      <c r="I204" s="220"/>
      <c r="J204" s="221" t="s">
        <v>306</v>
      </c>
      <c r="K204" s="222">
        <v>28</v>
      </c>
      <c r="L204" s="223">
        <v>0</v>
      </c>
      <c r="M204" s="224"/>
      <c r="N204" s="222">
        <f>ROUND(L204*K204,3)</f>
        <v>0</v>
      </c>
      <c r="O204" s="222"/>
      <c r="P204" s="222"/>
      <c r="Q204" s="222"/>
      <c r="R204" s="46"/>
      <c r="T204" s="225" t="s">
        <v>20</v>
      </c>
      <c r="U204" s="54" t="s">
        <v>45</v>
      </c>
      <c r="V204" s="45"/>
      <c r="W204" s="226">
        <f>V204*K204</f>
        <v>0</v>
      </c>
      <c r="X204" s="226">
        <v>0</v>
      </c>
      <c r="Y204" s="226">
        <f>X204*K204</f>
        <v>0</v>
      </c>
      <c r="Z204" s="226">
        <v>0</v>
      </c>
      <c r="AA204" s="227">
        <f>Z204*K204</f>
        <v>0</v>
      </c>
      <c r="AR204" s="20" t="s">
        <v>162</v>
      </c>
      <c r="AT204" s="20" t="s">
        <v>158</v>
      </c>
      <c r="AU204" s="20" t="s">
        <v>85</v>
      </c>
      <c r="AY204" s="20" t="s">
        <v>156</v>
      </c>
      <c r="BE204" s="140">
        <f>IF(U204="základná",N204,0)</f>
        <v>0</v>
      </c>
      <c r="BF204" s="140">
        <f>IF(U204="znížená",N204,0)</f>
        <v>0</v>
      </c>
      <c r="BG204" s="140">
        <f>IF(U204="zákl. prenesená",N204,0)</f>
        <v>0</v>
      </c>
      <c r="BH204" s="140">
        <f>IF(U204="zníž. prenesená",N204,0)</f>
        <v>0</v>
      </c>
      <c r="BI204" s="140">
        <f>IF(U204="nulová",N204,0)</f>
        <v>0</v>
      </c>
      <c r="BJ204" s="20" t="s">
        <v>135</v>
      </c>
      <c r="BK204" s="228">
        <f>ROUND(L204*K204,3)</f>
        <v>0</v>
      </c>
      <c r="BL204" s="20" t="s">
        <v>162</v>
      </c>
      <c r="BM204" s="20" t="s">
        <v>394</v>
      </c>
    </row>
    <row r="205" s="1" customFormat="1" ht="25.5" customHeight="1">
      <c r="B205" s="44"/>
      <c r="C205" s="218" t="s">
        <v>395</v>
      </c>
      <c r="D205" s="218" t="s">
        <v>158</v>
      </c>
      <c r="E205" s="219" t="s">
        <v>396</v>
      </c>
      <c r="F205" s="220" t="s">
        <v>397</v>
      </c>
      <c r="G205" s="220"/>
      <c r="H205" s="220"/>
      <c r="I205" s="220"/>
      <c r="J205" s="221" t="s">
        <v>199</v>
      </c>
      <c r="K205" s="222">
        <v>200</v>
      </c>
      <c r="L205" s="223">
        <v>0</v>
      </c>
      <c r="M205" s="224"/>
      <c r="N205" s="222">
        <f>ROUND(L205*K205,3)</f>
        <v>0</v>
      </c>
      <c r="O205" s="222"/>
      <c r="P205" s="222"/>
      <c r="Q205" s="222"/>
      <c r="R205" s="46"/>
      <c r="T205" s="225" t="s">
        <v>20</v>
      </c>
      <c r="U205" s="54" t="s">
        <v>45</v>
      </c>
      <c r="V205" s="45"/>
      <c r="W205" s="226">
        <f>V205*K205</f>
        <v>0</v>
      </c>
      <c r="X205" s="226">
        <v>0.00020000000000000001</v>
      </c>
      <c r="Y205" s="226">
        <f>X205*K205</f>
        <v>0.040000000000000001</v>
      </c>
      <c r="Z205" s="226">
        <v>0</v>
      </c>
      <c r="AA205" s="227">
        <f>Z205*K205</f>
        <v>0</v>
      </c>
      <c r="AR205" s="20" t="s">
        <v>162</v>
      </c>
      <c r="AT205" s="20" t="s">
        <v>158</v>
      </c>
      <c r="AU205" s="20" t="s">
        <v>85</v>
      </c>
      <c r="AY205" s="20" t="s">
        <v>156</v>
      </c>
      <c r="BE205" s="140">
        <f>IF(U205="základná",N205,0)</f>
        <v>0</v>
      </c>
      <c r="BF205" s="140">
        <f>IF(U205="znížená",N205,0)</f>
        <v>0</v>
      </c>
      <c r="BG205" s="140">
        <f>IF(U205="zákl. prenesená",N205,0)</f>
        <v>0</v>
      </c>
      <c r="BH205" s="140">
        <f>IF(U205="zníž. prenesená",N205,0)</f>
        <v>0</v>
      </c>
      <c r="BI205" s="140">
        <f>IF(U205="nulová",N205,0)</f>
        <v>0</v>
      </c>
      <c r="BJ205" s="20" t="s">
        <v>135</v>
      </c>
      <c r="BK205" s="228">
        <f>ROUND(L205*K205,3)</f>
        <v>0</v>
      </c>
      <c r="BL205" s="20" t="s">
        <v>162</v>
      </c>
      <c r="BM205" s="20" t="s">
        <v>398</v>
      </c>
    </row>
    <row r="206" s="1" customFormat="1" ht="25.5" customHeight="1">
      <c r="B206" s="44"/>
      <c r="C206" s="229" t="s">
        <v>327</v>
      </c>
      <c r="D206" s="229" t="s">
        <v>167</v>
      </c>
      <c r="E206" s="230" t="s">
        <v>399</v>
      </c>
      <c r="F206" s="231" t="s">
        <v>400</v>
      </c>
      <c r="G206" s="231"/>
      <c r="H206" s="231"/>
      <c r="I206" s="231"/>
      <c r="J206" s="232" t="s">
        <v>401</v>
      </c>
      <c r="K206" s="233">
        <v>1.25</v>
      </c>
      <c r="L206" s="234">
        <v>0</v>
      </c>
      <c r="M206" s="235"/>
      <c r="N206" s="233">
        <f>ROUND(L206*K206,3)</f>
        <v>0</v>
      </c>
      <c r="O206" s="222"/>
      <c r="P206" s="222"/>
      <c r="Q206" s="222"/>
      <c r="R206" s="46"/>
      <c r="T206" s="225" t="s">
        <v>20</v>
      </c>
      <c r="U206" s="54" t="s">
        <v>45</v>
      </c>
      <c r="V206" s="45"/>
      <c r="W206" s="226">
        <f>V206*K206</f>
        <v>0</v>
      </c>
      <c r="X206" s="226">
        <v>0</v>
      </c>
      <c r="Y206" s="226">
        <f>X206*K206</f>
        <v>0</v>
      </c>
      <c r="Z206" s="226">
        <v>0</v>
      </c>
      <c r="AA206" s="227">
        <f>Z206*K206</f>
        <v>0</v>
      </c>
      <c r="AR206" s="20" t="s">
        <v>171</v>
      </c>
      <c r="AT206" s="20" t="s">
        <v>167</v>
      </c>
      <c r="AU206" s="20" t="s">
        <v>85</v>
      </c>
      <c r="AY206" s="20" t="s">
        <v>156</v>
      </c>
      <c r="BE206" s="140">
        <f>IF(U206="základná",N206,0)</f>
        <v>0</v>
      </c>
      <c r="BF206" s="140">
        <f>IF(U206="znížená",N206,0)</f>
        <v>0</v>
      </c>
      <c r="BG206" s="140">
        <f>IF(U206="zákl. prenesená",N206,0)</f>
        <v>0</v>
      </c>
      <c r="BH206" s="140">
        <f>IF(U206="zníž. prenesená",N206,0)</f>
        <v>0</v>
      </c>
      <c r="BI206" s="140">
        <f>IF(U206="nulová",N206,0)</f>
        <v>0</v>
      </c>
      <c r="BJ206" s="20" t="s">
        <v>135</v>
      </c>
      <c r="BK206" s="228">
        <f>ROUND(L206*K206,3)</f>
        <v>0</v>
      </c>
      <c r="BL206" s="20" t="s">
        <v>162</v>
      </c>
      <c r="BM206" s="20" t="s">
        <v>402</v>
      </c>
    </row>
    <row r="207" s="1" customFormat="1" ht="25.5" customHeight="1">
      <c r="B207" s="44"/>
      <c r="C207" s="229" t="s">
        <v>403</v>
      </c>
      <c r="D207" s="229" t="s">
        <v>167</v>
      </c>
      <c r="E207" s="230" t="s">
        <v>404</v>
      </c>
      <c r="F207" s="231" t="s">
        <v>405</v>
      </c>
      <c r="G207" s="231"/>
      <c r="H207" s="231"/>
      <c r="I207" s="231"/>
      <c r="J207" s="232" t="s">
        <v>306</v>
      </c>
      <c r="K207" s="233">
        <v>100</v>
      </c>
      <c r="L207" s="234">
        <v>0</v>
      </c>
      <c r="M207" s="235"/>
      <c r="N207" s="233">
        <f>ROUND(L207*K207,3)</f>
        <v>0</v>
      </c>
      <c r="O207" s="222"/>
      <c r="P207" s="222"/>
      <c r="Q207" s="222"/>
      <c r="R207" s="46"/>
      <c r="T207" s="225" t="s">
        <v>20</v>
      </c>
      <c r="U207" s="54" t="s">
        <v>45</v>
      </c>
      <c r="V207" s="45"/>
      <c r="W207" s="226">
        <f>V207*K207</f>
        <v>0</v>
      </c>
      <c r="X207" s="226">
        <v>0</v>
      </c>
      <c r="Y207" s="226">
        <f>X207*K207</f>
        <v>0</v>
      </c>
      <c r="Z207" s="226">
        <v>0</v>
      </c>
      <c r="AA207" s="227">
        <f>Z207*K207</f>
        <v>0</v>
      </c>
      <c r="AR207" s="20" t="s">
        <v>171</v>
      </c>
      <c r="AT207" s="20" t="s">
        <v>167</v>
      </c>
      <c r="AU207" s="20" t="s">
        <v>85</v>
      </c>
      <c r="AY207" s="20" t="s">
        <v>156</v>
      </c>
      <c r="BE207" s="140">
        <f>IF(U207="základná",N207,0)</f>
        <v>0</v>
      </c>
      <c r="BF207" s="140">
        <f>IF(U207="znížená",N207,0)</f>
        <v>0</v>
      </c>
      <c r="BG207" s="140">
        <f>IF(U207="zákl. prenesená",N207,0)</f>
        <v>0</v>
      </c>
      <c r="BH207" s="140">
        <f>IF(U207="zníž. prenesená",N207,0)</f>
        <v>0</v>
      </c>
      <c r="BI207" s="140">
        <f>IF(U207="nulová",N207,0)</f>
        <v>0</v>
      </c>
      <c r="BJ207" s="20" t="s">
        <v>135</v>
      </c>
      <c r="BK207" s="228">
        <f>ROUND(L207*K207,3)</f>
        <v>0</v>
      </c>
      <c r="BL207" s="20" t="s">
        <v>162</v>
      </c>
      <c r="BM207" s="20" t="s">
        <v>406</v>
      </c>
    </row>
    <row r="208" s="1" customFormat="1" ht="16.5" customHeight="1">
      <c r="B208" s="44"/>
      <c r="C208" s="229" t="s">
        <v>331</v>
      </c>
      <c r="D208" s="229" t="s">
        <v>167</v>
      </c>
      <c r="E208" s="230" t="s">
        <v>407</v>
      </c>
      <c r="F208" s="231" t="s">
        <v>408</v>
      </c>
      <c r="G208" s="231"/>
      <c r="H208" s="231"/>
      <c r="I208" s="231"/>
      <c r="J208" s="232" t="s">
        <v>259</v>
      </c>
      <c r="K208" s="233">
        <v>14320</v>
      </c>
      <c r="L208" s="234">
        <v>0</v>
      </c>
      <c r="M208" s="235"/>
      <c r="N208" s="233">
        <f>ROUND(L208*K208,3)</f>
        <v>0</v>
      </c>
      <c r="O208" s="222"/>
      <c r="P208" s="222"/>
      <c r="Q208" s="222"/>
      <c r="R208" s="46"/>
      <c r="T208" s="225" t="s">
        <v>20</v>
      </c>
      <c r="U208" s="54" t="s">
        <v>45</v>
      </c>
      <c r="V208" s="45"/>
      <c r="W208" s="226">
        <f>V208*K208</f>
        <v>0</v>
      </c>
      <c r="X208" s="226">
        <v>0</v>
      </c>
      <c r="Y208" s="226">
        <f>X208*K208</f>
        <v>0</v>
      </c>
      <c r="Z208" s="226">
        <v>0</v>
      </c>
      <c r="AA208" s="227">
        <f>Z208*K208</f>
        <v>0</v>
      </c>
      <c r="AR208" s="20" t="s">
        <v>171</v>
      </c>
      <c r="AT208" s="20" t="s">
        <v>167</v>
      </c>
      <c r="AU208" s="20" t="s">
        <v>85</v>
      </c>
      <c r="AY208" s="20" t="s">
        <v>156</v>
      </c>
      <c r="BE208" s="140">
        <f>IF(U208="základná",N208,0)</f>
        <v>0</v>
      </c>
      <c r="BF208" s="140">
        <f>IF(U208="znížená",N208,0)</f>
        <v>0</v>
      </c>
      <c r="BG208" s="140">
        <f>IF(U208="zákl. prenesená",N208,0)</f>
        <v>0</v>
      </c>
      <c r="BH208" s="140">
        <f>IF(U208="zníž. prenesená",N208,0)</f>
        <v>0</v>
      </c>
      <c r="BI208" s="140">
        <f>IF(U208="nulová",N208,0)</f>
        <v>0</v>
      </c>
      <c r="BJ208" s="20" t="s">
        <v>135</v>
      </c>
      <c r="BK208" s="228">
        <f>ROUND(L208*K208,3)</f>
        <v>0</v>
      </c>
      <c r="BL208" s="20" t="s">
        <v>162</v>
      </c>
      <c r="BM208" s="20" t="s">
        <v>409</v>
      </c>
    </row>
    <row r="209" s="1" customFormat="1" ht="25.5" customHeight="1">
      <c r="B209" s="44"/>
      <c r="C209" s="218" t="s">
        <v>410</v>
      </c>
      <c r="D209" s="218" t="s">
        <v>158</v>
      </c>
      <c r="E209" s="219" t="s">
        <v>411</v>
      </c>
      <c r="F209" s="220" t="s">
        <v>412</v>
      </c>
      <c r="G209" s="220"/>
      <c r="H209" s="220"/>
      <c r="I209" s="220"/>
      <c r="J209" s="221" t="s">
        <v>211</v>
      </c>
      <c r="K209" s="222">
        <v>5</v>
      </c>
      <c r="L209" s="223">
        <v>0</v>
      </c>
      <c r="M209" s="224"/>
      <c r="N209" s="222">
        <f>ROUND(L209*K209,3)</f>
        <v>0</v>
      </c>
      <c r="O209" s="222"/>
      <c r="P209" s="222"/>
      <c r="Q209" s="222"/>
      <c r="R209" s="46"/>
      <c r="T209" s="225" t="s">
        <v>20</v>
      </c>
      <c r="U209" s="54" t="s">
        <v>45</v>
      </c>
      <c r="V209" s="45"/>
      <c r="W209" s="226">
        <f>V209*K209</f>
        <v>0</v>
      </c>
      <c r="X209" s="226">
        <v>1</v>
      </c>
      <c r="Y209" s="226">
        <f>X209*K209</f>
        <v>5</v>
      </c>
      <c r="Z209" s="226">
        <v>0</v>
      </c>
      <c r="AA209" s="227">
        <f>Z209*K209</f>
        <v>0</v>
      </c>
      <c r="AR209" s="20" t="s">
        <v>162</v>
      </c>
      <c r="AT209" s="20" t="s">
        <v>158</v>
      </c>
      <c r="AU209" s="20" t="s">
        <v>85</v>
      </c>
      <c r="AY209" s="20" t="s">
        <v>156</v>
      </c>
      <c r="BE209" s="140">
        <f>IF(U209="základná",N209,0)</f>
        <v>0</v>
      </c>
      <c r="BF209" s="140">
        <f>IF(U209="znížená",N209,0)</f>
        <v>0</v>
      </c>
      <c r="BG209" s="140">
        <f>IF(U209="zákl. prenesená",N209,0)</f>
        <v>0</v>
      </c>
      <c r="BH209" s="140">
        <f>IF(U209="zníž. prenesená",N209,0)</f>
        <v>0</v>
      </c>
      <c r="BI209" s="140">
        <f>IF(U209="nulová",N209,0)</f>
        <v>0</v>
      </c>
      <c r="BJ209" s="20" t="s">
        <v>135</v>
      </c>
      <c r="BK209" s="228">
        <f>ROUND(L209*K209,3)</f>
        <v>0</v>
      </c>
      <c r="BL209" s="20" t="s">
        <v>162</v>
      </c>
      <c r="BM209" s="20" t="s">
        <v>413</v>
      </c>
    </row>
    <row r="210" s="1" customFormat="1" ht="25.5" customHeight="1">
      <c r="B210" s="44"/>
      <c r="C210" s="218" t="s">
        <v>333</v>
      </c>
      <c r="D210" s="218" t="s">
        <v>158</v>
      </c>
      <c r="E210" s="219" t="s">
        <v>414</v>
      </c>
      <c r="F210" s="220" t="s">
        <v>415</v>
      </c>
      <c r="G210" s="220"/>
      <c r="H210" s="220"/>
      <c r="I210" s="220"/>
      <c r="J210" s="221" t="s">
        <v>211</v>
      </c>
      <c r="K210" s="222">
        <v>5</v>
      </c>
      <c r="L210" s="223">
        <v>0</v>
      </c>
      <c r="M210" s="224"/>
      <c r="N210" s="222">
        <f>ROUND(L210*K210,3)</f>
        <v>0</v>
      </c>
      <c r="O210" s="222"/>
      <c r="P210" s="222"/>
      <c r="Q210" s="222"/>
      <c r="R210" s="46"/>
      <c r="T210" s="225" t="s">
        <v>20</v>
      </c>
      <c r="U210" s="54" t="s">
        <v>45</v>
      </c>
      <c r="V210" s="45"/>
      <c r="W210" s="226">
        <f>V210*K210</f>
        <v>0</v>
      </c>
      <c r="X210" s="226">
        <v>0</v>
      </c>
      <c r="Y210" s="226">
        <f>X210*K210</f>
        <v>0</v>
      </c>
      <c r="Z210" s="226">
        <v>0</v>
      </c>
      <c r="AA210" s="227">
        <f>Z210*K210</f>
        <v>0</v>
      </c>
      <c r="AR210" s="20" t="s">
        <v>162</v>
      </c>
      <c r="AT210" s="20" t="s">
        <v>158</v>
      </c>
      <c r="AU210" s="20" t="s">
        <v>85</v>
      </c>
      <c r="AY210" s="20" t="s">
        <v>156</v>
      </c>
      <c r="BE210" s="140">
        <f>IF(U210="základná",N210,0)</f>
        <v>0</v>
      </c>
      <c r="BF210" s="140">
        <f>IF(U210="znížená",N210,0)</f>
        <v>0</v>
      </c>
      <c r="BG210" s="140">
        <f>IF(U210="zákl. prenesená",N210,0)</f>
        <v>0</v>
      </c>
      <c r="BH210" s="140">
        <f>IF(U210="zníž. prenesená",N210,0)</f>
        <v>0</v>
      </c>
      <c r="BI210" s="140">
        <f>IF(U210="nulová",N210,0)</f>
        <v>0</v>
      </c>
      <c r="BJ210" s="20" t="s">
        <v>135</v>
      </c>
      <c r="BK210" s="228">
        <f>ROUND(L210*K210,3)</f>
        <v>0</v>
      </c>
      <c r="BL210" s="20" t="s">
        <v>162</v>
      </c>
      <c r="BM210" s="20" t="s">
        <v>416</v>
      </c>
    </row>
    <row r="211" s="1" customFormat="1" ht="25.5" customHeight="1">
      <c r="B211" s="44"/>
      <c r="C211" s="229" t="s">
        <v>346</v>
      </c>
      <c r="D211" s="229" t="s">
        <v>167</v>
      </c>
      <c r="E211" s="230" t="s">
        <v>417</v>
      </c>
      <c r="F211" s="231" t="s">
        <v>418</v>
      </c>
      <c r="G211" s="231"/>
      <c r="H211" s="231"/>
      <c r="I211" s="231"/>
      <c r="J211" s="232" t="s">
        <v>306</v>
      </c>
      <c r="K211" s="233">
        <v>8</v>
      </c>
      <c r="L211" s="234">
        <v>0</v>
      </c>
      <c r="M211" s="235"/>
      <c r="N211" s="233">
        <f>ROUND(L211*K211,3)</f>
        <v>0</v>
      </c>
      <c r="O211" s="222"/>
      <c r="P211" s="222"/>
      <c r="Q211" s="222"/>
      <c r="R211" s="46"/>
      <c r="T211" s="225" t="s">
        <v>20</v>
      </c>
      <c r="U211" s="54" t="s">
        <v>45</v>
      </c>
      <c r="V211" s="45"/>
      <c r="W211" s="226">
        <f>V211*K211</f>
        <v>0</v>
      </c>
      <c r="X211" s="226">
        <v>0</v>
      </c>
      <c r="Y211" s="226">
        <f>X211*K211</f>
        <v>0</v>
      </c>
      <c r="Z211" s="226">
        <v>0</v>
      </c>
      <c r="AA211" s="227">
        <f>Z211*K211</f>
        <v>0</v>
      </c>
      <c r="AR211" s="20" t="s">
        <v>171</v>
      </c>
      <c r="AT211" s="20" t="s">
        <v>167</v>
      </c>
      <c r="AU211" s="20" t="s">
        <v>85</v>
      </c>
      <c r="AY211" s="20" t="s">
        <v>156</v>
      </c>
      <c r="BE211" s="140">
        <f>IF(U211="základná",N211,0)</f>
        <v>0</v>
      </c>
      <c r="BF211" s="140">
        <f>IF(U211="znížená",N211,0)</f>
        <v>0</v>
      </c>
      <c r="BG211" s="140">
        <f>IF(U211="zákl. prenesená",N211,0)</f>
        <v>0</v>
      </c>
      <c r="BH211" s="140">
        <f>IF(U211="zníž. prenesená",N211,0)</f>
        <v>0</v>
      </c>
      <c r="BI211" s="140">
        <f>IF(U211="nulová",N211,0)</f>
        <v>0</v>
      </c>
      <c r="BJ211" s="20" t="s">
        <v>135</v>
      </c>
      <c r="BK211" s="228">
        <f>ROUND(L211*K211,3)</f>
        <v>0</v>
      </c>
      <c r="BL211" s="20" t="s">
        <v>162</v>
      </c>
      <c r="BM211" s="20" t="s">
        <v>419</v>
      </c>
    </row>
    <row r="212" s="1" customFormat="1" ht="25.5" customHeight="1">
      <c r="B212" s="44"/>
      <c r="C212" s="229" t="s">
        <v>420</v>
      </c>
      <c r="D212" s="229" t="s">
        <v>167</v>
      </c>
      <c r="E212" s="230" t="s">
        <v>291</v>
      </c>
      <c r="F212" s="231" t="s">
        <v>421</v>
      </c>
      <c r="G212" s="231"/>
      <c r="H212" s="231"/>
      <c r="I212" s="231"/>
      <c r="J212" s="232" t="s">
        <v>306</v>
      </c>
      <c r="K212" s="233">
        <v>8</v>
      </c>
      <c r="L212" s="234">
        <v>0</v>
      </c>
      <c r="M212" s="235"/>
      <c r="N212" s="233">
        <f>ROUND(L212*K212,3)</f>
        <v>0</v>
      </c>
      <c r="O212" s="222"/>
      <c r="P212" s="222"/>
      <c r="Q212" s="222"/>
      <c r="R212" s="46"/>
      <c r="T212" s="225" t="s">
        <v>20</v>
      </c>
      <c r="U212" s="54" t="s">
        <v>45</v>
      </c>
      <c r="V212" s="45"/>
      <c r="W212" s="226">
        <f>V212*K212</f>
        <v>0</v>
      </c>
      <c r="X212" s="226">
        <v>0</v>
      </c>
      <c r="Y212" s="226">
        <f>X212*K212</f>
        <v>0</v>
      </c>
      <c r="Z212" s="226">
        <v>0</v>
      </c>
      <c r="AA212" s="227">
        <f>Z212*K212</f>
        <v>0</v>
      </c>
      <c r="AR212" s="20" t="s">
        <v>171</v>
      </c>
      <c r="AT212" s="20" t="s">
        <v>167</v>
      </c>
      <c r="AU212" s="20" t="s">
        <v>85</v>
      </c>
      <c r="AY212" s="20" t="s">
        <v>156</v>
      </c>
      <c r="BE212" s="140">
        <f>IF(U212="základná",N212,0)</f>
        <v>0</v>
      </c>
      <c r="BF212" s="140">
        <f>IF(U212="znížená",N212,0)</f>
        <v>0</v>
      </c>
      <c r="BG212" s="140">
        <f>IF(U212="zákl. prenesená",N212,0)</f>
        <v>0</v>
      </c>
      <c r="BH212" s="140">
        <f>IF(U212="zníž. prenesená",N212,0)</f>
        <v>0</v>
      </c>
      <c r="BI212" s="140">
        <f>IF(U212="nulová",N212,0)</f>
        <v>0</v>
      </c>
      <c r="BJ212" s="20" t="s">
        <v>135</v>
      </c>
      <c r="BK212" s="228">
        <f>ROUND(L212*K212,3)</f>
        <v>0</v>
      </c>
      <c r="BL212" s="20" t="s">
        <v>162</v>
      </c>
      <c r="BM212" s="20" t="s">
        <v>422</v>
      </c>
    </row>
    <row r="213" s="9" customFormat="1" ht="37.44" customHeight="1">
      <c r="B213" s="204"/>
      <c r="C213" s="205"/>
      <c r="D213" s="206" t="s">
        <v>130</v>
      </c>
      <c r="E213" s="206"/>
      <c r="F213" s="206"/>
      <c r="G213" s="206"/>
      <c r="H213" s="206"/>
      <c r="I213" s="206"/>
      <c r="J213" s="206"/>
      <c r="K213" s="206"/>
      <c r="L213" s="206"/>
      <c r="M213" s="206"/>
      <c r="N213" s="244">
        <f>BK213</f>
        <v>0</v>
      </c>
      <c r="O213" s="245"/>
      <c r="P213" s="245"/>
      <c r="Q213" s="245"/>
      <c r="R213" s="208"/>
      <c r="T213" s="209"/>
      <c r="U213" s="205"/>
      <c r="V213" s="205"/>
      <c r="W213" s="210">
        <v>0</v>
      </c>
      <c r="X213" s="205"/>
      <c r="Y213" s="210">
        <v>0</v>
      </c>
      <c r="Z213" s="205"/>
      <c r="AA213" s="211">
        <v>0</v>
      </c>
      <c r="AR213" s="212" t="s">
        <v>309</v>
      </c>
      <c r="AT213" s="213" t="s">
        <v>77</v>
      </c>
      <c r="AU213" s="213" t="s">
        <v>78</v>
      </c>
      <c r="AY213" s="212" t="s">
        <v>156</v>
      </c>
      <c r="BK213" s="214">
        <v>0</v>
      </c>
    </row>
    <row r="214" s="1" customFormat="1" ht="49.92" customHeight="1">
      <c r="B214" s="44"/>
      <c r="C214" s="45"/>
      <c r="D214" s="206" t="s">
        <v>423</v>
      </c>
      <c r="E214" s="45"/>
      <c r="F214" s="45"/>
      <c r="G214" s="45"/>
      <c r="H214" s="45"/>
      <c r="I214" s="45"/>
      <c r="J214" s="45"/>
      <c r="K214" s="45"/>
      <c r="L214" s="45"/>
      <c r="M214" s="45"/>
      <c r="N214" s="246">
        <f>BK214</f>
        <v>0</v>
      </c>
      <c r="O214" s="247"/>
      <c r="P214" s="247"/>
      <c r="Q214" s="247"/>
      <c r="R214" s="46"/>
      <c r="T214" s="188"/>
      <c r="U214" s="45"/>
      <c r="V214" s="45"/>
      <c r="W214" s="45"/>
      <c r="X214" s="45"/>
      <c r="Y214" s="45"/>
      <c r="Z214" s="45"/>
      <c r="AA214" s="98"/>
      <c r="AT214" s="20" t="s">
        <v>77</v>
      </c>
      <c r="AU214" s="20" t="s">
        <v>78</v>
      </c>
      <c r="AY214" s="20" t="s">
        <v>424</v>
      </c>
      <c r="BK214" s="228">
        <f>SUM(BK215:BK219)</f>
        <v>0</v>
      </c>
    </row>
    <row r="215" s="1" customFormat="1" ht="22.32" customHeight="1">
      <c r="B215" s="44"/>
      <c r="C215" s="248" t="s">
        <v>20</v>
      </c>
      <c r="D215" s="248" t="s">
        <v>158</v>
      </c>
      <c r="E215" s="249" t="s">
        <v>20</v>
      </c>
      <c r="F215" s="250" t="s">
        <v>20</v>
      </c>
      <c r="G215" s="250"/>
      <c r="H215" s="250"/>
      <c r="I215" s="250"/>
      <c r="J215" s="251" t="s">
        <v>20</v>
      </c>
      <c r="K215" s="223"/>
      <c r="L215" s="223"/>
      <c r="M215" s="222"/>
      <c r="N215" s="222">
        <f>BK215</f>
        <v>0</v>
      </c>
      <c r="O215" s="222"/>
      <c r="P215" s="222"/>
      <c r="Q215" s="222"/>
      <c r="R215" s="46"/>
      <c r="T215" s="225" t="s">
        <v>20</v>
      </c>
      <c r="U215" s="252" t="s">
        <v>45</v>
      </c>
      <c r="V215" s="45"/>
      <c r="W215" s="45"/>
      <c r="X215" s="45"/>
      <c r="Y215" s="45"/>
      <c r="Z215" s="45"/>
      <c r="AA215" s="98"/>
      <c r="AT215" s="20" t="s">
        <v>424</v>
      </c>
      <c r="AU215" s="20" t="s">
        <v>85</v>
      </c>
      <c r="AY215" s="20" t="s">
        <v>424</v>
      </c>
      <c r="BE215" s="140">
        <f>IF(U215="základná",N215,0)</f>
        <v>0</v>
      </c>
      <c r="BF215" s="140">
        <f>IF(U215="znížená",N215,0)</f>
        <v>0</v>
      </c>
      <c r="BG215" s="140">
        <f>IF(U215="zákl. prenesená",N215,0)</f>
        <v>0</v>
      </c>
      <c r="BH215" s="140">
        <f>IF(U215="zníž. prenesená",N215,0)</f>
        <v>0</v>
      </c>
      <c r="BI215" s="140">
        <f>IF(U215="nulová",N215,0)</f>
        <v>0</v>
      </c>
      <c r="BJ215" s="20" t="s">
        <v>135</v>
      </c>
      <c r="BK215" s="228">
        <f>L215*K215</f>
        <v>0</v>
      </c>
    </row>
    <row r="216" s="1" customFormat="1" ht="22.32" customHeight="1">
      <c r="B216" s="44"/>
      <c r="C216" s="248" t="s">
        <v>20</v>
      </c>
      <c r="D216" s="248" t="s">
        <v>158</v>
      </c>
      <c r="E216" s="249" t="s">
        <v>20</v>
      </c>
      <c r="F216" s="250" t="s">
        <v>20</v>
      </c>
      <c r="G216" s="250"/>
      <c r="H216" s="250"/>
      <c r="I216" s="250"/>
      <c r="J216" s="251" t="s">
        <v>20</v>
      </c>
      <c r="K216" s="223"/>
      <c r="L216" s="223"/>
      <c r="M216" s="222"/>
      <c r="N216" s="222">
        <f>BK216</f>
        <v>0</v>
      </c>
      <c r="O216" s="222"/>
      <c r="P216" s="222"/>
      <c r="Q216" s="222"/>
      <c r="R216" s="46"/>
      <c r="T216" s="225" t="s">
        <v>20</v>
      </c>
      <c r="U216" s="252" t="s">
        <v>45</v>
      </c>
      <c r="V216" s="45"/>
      <c r="W216" s="45"/>
      <c r="X216" s="45"/>
      <c r="Y216" s="45"/>
      <c r="Z216" s="45"/>
      <c r="AA216" s="98"/>
      <c r="AT216" s="20" t="s">
        <v>424</v>
      </c>
      <c r="AU216" s="20" t="s">
        <v>85</v>
      </c>
      <c r="AY216" s="20" t="s">
        <v>424</v>
      </c>
      <c r="BE216" s="140">
        <f>IF(U216="základná",N216,0)</f>
        <v>0</v>
      </c>
      <c r="BF216" s="140">
        <f>IF(U216="znížená",N216,0)</f>
        <v>0</v>
      </c>
      <c r="BG216" s="140">
        <f>IF(U216="zákl. prenesená",N216,0)</f>
        <v>0</v>
      </c>
      <c r="BH216" s="140">
        <f>IF(U216="zníž. prenesená",N216,0)</f>
        <v>0</v>
      </c>
      <c r="BI216" s="140">
        <f>IF(U216="nulová",N216,0)</f>
        <v>0</v>
      </c>
      <c r="BJ216" s="20" t="s">
        <v>135</v>
      </c>
      <c r="BK216" s="228">
        <f>L216*K216</f>
        <v>0</v>
      </c>
    </row>
    <row r="217" s="1" customFormat="1" ht="22.32" customHeight="1">
      <c r="B217" s="44"/>
      <c r="C217" s="248" t="s">
        <v>20</v>
      </c>
      <c r="D217" s="248" t="s">
        <v>158</v>
      </c>
      <c r="E217" s="249" t="s">
        <v>20</v>
      </c>
      <c r="F217" s="250" t="s">
        <v>20</v>
      </c>
      <c r="G217" s="250"/>
      <c r="H217" s="250"/>
      <c r="I217" s="250"/>
      <c r="J217" s="251" t="s">
        <v>20</v>
      </c>
      <c r="K217" s="223"/>
      <c r="L217" s="223"/>
      <c r="M217" s="222"/>
      <c r="N217" s="222">
        <f>BK217</f>
        <v>0</v>
      </c>
      <c r="O217" s="222"/>
      <c r="P217" s="222"/>
      <c r="Q217" s="222"/>
      <c r="R217" s="46"/>
      <c r="T217" s="225" t="s">
        <v>20</v>
      </c>
      <c r="U217" s="252" t="s">
        <v>45</v>
      </c>
      <c r="V217" s="45"/>
      <c r="W217" s="45"/>
      <c r="X217" s="45"/>
      <c r="Y217" s="45"/>
      <c r="Z217" s="45"/>
      <c r="AA217" s="98"/>
      <c r="AT217" s="20" t="s">
        <v>424</v>
      </c>
      <c r="AU217" s="20" t="s">
        <v>85</v>
      </c>
      <c r="AY217" s="20" t="s">
        <v>424</v>
      </c>
      <c r="BE217" s="140">
        <f>IF(U217="základná",N217,0)</f>
        <v>0</v>
      </c>
      <c r="BF217" s="140">
        <f>IF(U217="znížená",N217,0)</f>
        <v>0</v>
      </c>
      <c r="BG217" s="140">
        <f>IF(U217="zákl. prenesená",N217,0)</f>
        <v>0</v>
      </c>
      <c r="BH217" s="140">
        <f>IF(U217="zníž. prenesená",N217,0)</f>
        <v>0</v>
      </c>
      <c r="BI217" s="140">
        <f>IF(U217="nulová",N217,0)</f>
        <v>0</v>
      </c>
      <c r="BJ217" s="20" t="s">
        <v>135</v>
      </c>
      <c r="BK217" s="228">
        <f>L217*K217</f>
        <v>0</v>
      </c>
    </row>
    <row r="218" s="1" customFormat="1" ht="22.32" customHeight="1">
      <c r="B218" s="44"/>
      <c r="C218" s="248" t="s">
        <v>20</v>
      </c>
      <c r="D218" s="248" t="s">
        <v>158</v>
      </c>
      <c r="E218" s="249" t="s">
        <v>20</v>
      </c>
      <c r="F218" s="250" t="s">
        <v>20</v>
      </c>
      <c r="G218" s="250"/>
      <c r="H218" s="250"/>
      <c r="I218" s="250"/>
      <c r="J218" s="251" t="s">
        <v>20</v>
      </c>
      <c r="K218" s="223"/>
      <c r="L218" s="223"/>
      <c r="M218" s="222"/>
      <c r="N218" s="222">
        <f>BK218</f>
        <v>0</v>
      </c>
      <c r="O218" s="222"/>
      <c r="P218" s="222"/>
      <c r="Q218" s="222"/>
      <c r="R218" s="46"/>
      <c r="T218" s="225" t="s">
        <v>20</v>
      </c>
      <c r="U218" s="252" t="s">
        <v>45</v>
      </c>
      <c r="V218" s="45"/>
      <c r="W218" s="45"/>
      <c r="X218" s="45"/>
      <c r="Y218" s="45"/>
      <c r="Z218" s="45"/>
      <c r="AA218" s="98"/>
      <c r="AT218" s="20" t="s">
        <v>424</v>
      </c>
      <c r="AU218" s="20" t="s">
        <v>85</v>
      </c>
      <c r="AY218" s="20" t="s">
        <v>424</v>
      </c>
      <c r="BE218" s="140">
        <f>IF(U218="základná",N218,0)</f>
        <v>0</v>
      </c>
      <c r="BF218" s="140">
        <f>IF(U218="znížená",N218,0)</f>
        <v>0</v>
      </c>
      <c r="BG218" s="140">
        <f>IF(U218="zákl. prenesená",N218,0)</f>
        <v>0</v>
      </c>
      <c r="BH218" s="140">
        <f>IF(U218="zníž. prenesená",N218,0)</f>
        <v>0</v>
      </c>
      <c r="BI218" s="140">
        <f>IF(U218="nulová",N218,0)</f>
        <v>0</v>
      </c>
      <c r="BJ218" s="20" t="s">
        <v>135</v>
      </c>
      <c r="BK218" s="228">
        <f>L218*K218</f>
        <v>0</v>
      </c>
    </row>
    <row r="219" s="1" customFormat="1" ht="22.32" customHeight="1">
      <c r="B219" s="44"/>
      <c r="C219" s="248" t="s">
        <v>20</v>
      </c>
      <c r="D219" s="248" t="s">
        <v>158</v>
      </c>
      <c r="E219" s="249" t="s">
        <v>20</v>
      </c>
      <c r="F219" s="250" t="s">
        <v>20</v>
      </c>
      <c r="G219" s="250"/>
      <c r="H219" s="250"/>
      <c r="I219" s="250"/>
      <c r="J219" s="251" t="s">
        <v>20</v>
      </c>
      <c r="K219" s="223"/>
      <c r="L219" s="223"/>
      <c r="M219" s="222"/>
      <c r="N219" s="222">
        <f>BK219</f>
        <v>0</v>
      </c>
      <c r="O219" s="222"/>
      <c r="P219" s="222"/>
      <c r="Q219" s="222"/>
      <c r="R219" s="46"/>
      <c r="T219" s="225" t="s">
        <v>20</v>
      </c>
      <c r="U219" s="252" t="s">
        <v>45</v>
      </c>
      <c r="V219" s="70"/>
      <c r="W219" s="70"/>
      <c r="X219" s="70"/>
      <c r="Y219" s="70"/>
      <c r="Z219" s="70"/>
      <c r="AA219" s="72"/>
      <c r="AT219" s="20" t="s">
        <v>424</v>
      </c>
      <c r="AU219" s="20" t="s">
        <v>85</v>
      </c>
      <c r="AY219" s="20" t="s">
        <v>424</v>
      </c>
      <c r="BE219" s="140">
        <f>IF(U219="základná",N219,0)</f>
        <v>0</v>
      </c>
      <c r="BF219" s="140">
        <f>IF(U219="znížená",N219,0)</f>
        <v>0</v>
      </c>
      <c r="BG219" s="140">
        <f>IF(U219="zákl. prenesená",N219,0)</f>
        <v>0</v>
      </c>
      <c r="BH219" s="140">
        <f>IF(U219="zníž. prenesená",N219,0)</f>
        <v>0</v>
      </c>
      <c r="BI219" s="140">
        <f>IF(U219="nulová",N219,0)</f>
        <v>0</v>
      </c>
      <c r="BJ219" s="20" t="s">
        <v>135</v>
      </c>
      <c r="BK219" s="228">
        <f>L219*K219</f>
        <v>0</v>
      </c>
    </row>
    <row r="220" s="1" customFormat="1" ht="6.96" customHeight="1">
      <c r="B220" s="73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5"/>
    </row>
  </sheetData>
  <sheetProtection sheet="1" formatColumns="0" formatRows="0" objects="1" scenarios="1" spinCount="10" saltValue="/pkb8XlGyabZS/OJqZoiS1Ajy3hDuCZ71g67hJRC12oBxvYTLXVvPUAseEfabzIxr0qvVpO5nPrhgF1JjJkFjQ==" hashValue="npRRW91OQu/BylPv1TflXXWspqyYQpHJEiIW4bck6Of78zAKtyozehurHYoNZLQgDdl8mUDGvt2cnfBLyimMgw==" algorithmName="SHA-512" password="CC35"/>
  <mergeCells count="335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N125:Q125"/>
    <mergeCell ref="N126:Q126"/>
    <mergeCell ref="N127:Q127"/>
    <mergeCell ref="N128:Q128"/>
    <mergeCell ref="N132:Q132"/>
    <mergeCell ref="N133:Q133"/>
    <mergeCell ref="N134:Q134"/>
    <mergeCell ref="N140:Q140"/>
    <mergeCell ref="N142:Q142"/>
    <mergeCell ref="N213:Q213"/>
    <mergeCell ref="N214:Q214"/>
    <mergeCell ref="H1:K1"/>
    <mergeCell ref="S2:AC2"/>
  </mergeCells>
  <dataValidations count="2">
    <dataValidation type="list" allowBlank="1" showInputMessage="1" showErrorMessage="1" error="Povolené sú hodnoty K, M." sqref="D215:D220">
      <formula1>"K, M"</formula1>
    </dataValidation>
    <dataValidation type="list" allowBlank="1" showInputMessage="1" showErrorMessage="1" error="Povolené sú hodnoty základná, znížená, nulová." sqref="U215:U220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4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107</v>
      </c>
      <c r="G1" s="13"/>
      <c r="H1" s="152" t="s">
        <v>108</v>
      </c>
      <c r="I1" s="152"/>
      <c r="J1" s="152"/>
      <c r="K1" s="152"/>
      <c r="L1" s="13" t="s">
        <v>109</v>
      </c>
      <c r="M1" s="11"/>
      <c r="N1" s="11"/>
      <c r="O1" s="12" t="s">
        <v>110</v>
      </c>
      <c r="P1" s="11"/>
      <c r="Q1" s="11"/>
      <c r="R1" s="11"/>
      <c r="S1" s="13" t="s">
        <v>111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88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78</v>
      </c>
    </row>
    <row r="4" ht="36.96" customHeight="1">
      <c r="B4" s="24"/>
      <c r="C4" s="25" t="s">
        <v>112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 SL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113</v>
      </c>
      <c r="E7" s="45"/>
      <c r="F7" s="34" t="s">
        <v>425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115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5. 8. 2020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tr">
        <f>IF('Rekapitulácia stavby'!AN10="","",'Rekapitulácia stavby'!AN10)</f>
        <v/>
      </c>
      <c r="P11" s="31"/>
      <c r="Q11" s="45"/>
      <c r="R11" s="46"/>
    </row>
    <row r="12" s="1" customFormat="1" ht="18" customHeight="1">
      <c r="B12" s="44"/>
      <c r="C12" s="45"/>
      <c r="D12" s="45"/>
      <c r="E12" s="31" t="str">
        <f>IF('Rekapitulácia stavby'!E11="","",'Rekapitulácia stavby'!E11)</f>
        <v>Mesto Stará Ľubovňa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tr">
        <f>IF('Rekapitulácia stavby'!AN11="","",'Rekapitulácia stavby'!AN11)</f>
        <v/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Štefan Petrilák - ÚVK ZTI PROJEKT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>Štefan Petrilák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38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116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101</v>
      </c>
      <c r="E28" s="45"/>
      <c r="F28" s="45"/>
      <c r="G28" s="45"/>
      <c r="H28" s="45"/>
      <c r="I28" s="45"/>
      <c r="J28" s="45"/>
      <c r="K28" s="45"/>
      <c r="L28" s="45"/>
      <c r="M28" s="43">
        <f>N99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41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42</v>
      </c>
      <c r="E32" s="52" t="s">
        <v>43</v>
      </c>
      <c r="F32" s="53">
        <v>0.20000000000000001</v>
      </c>
      <c r="G32" s="159" t="s">
        <v>44</v>
      </c>
      <c r="H32" s="160">
        <f>ROUND((((SUM(BE99:BE106)+SUM(BE124:BE151))+SUM(BE153:BE157))),2)</f>
        <v>0</v>
      </c>
      <c r="I32" s="45"/>
      <c r="J32" s="45"/>
      <c r="K32" s="45"/>
      <c r="L32" s="45"/>
      <c r="M32" s="160">
        <f>ROUND(((ROUND((SUM(BE99:BE106)+SUM(BE124:BE151)), 2)*F32)+SUM(BE153:BE157)*F32),2)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45</v>
      </c>
      <c r="F33" s="53">
        <v>0.20000000000000001</v>
      </c>
      <c r="G33" s="159" t="s">
        <v>44</v>
      </c>
      <c r="H33" s="160">
        <f>ROUND((((SUM(BF99:BF106)+SUM(BF124:BF151))+SUM(BF153:BF157))),2)</f>
        <v>0</v>
      </c>
      <c r="I33" s="45"/>
      <c r="J33" s="45"/>
      <c r="K33" s="45"/>
      <c r="L33" s="45"/>
      <c r="M33" s="160">
        <f>ROUND(((ROUND((SUM(BF99:BF106)+SUM(BF124:BF151)), 2)*F33)+SUM(BF153:BF157)*F33),2)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46</v>
      </c>
      <c r="F34" s="53">
        <v>0.20000000000000001</v>
      </c>
      <c r="G34" s="159" t="s">
        <v>44</v>
      </c>
      <c r="H34" s="160">
        <f>ROUND((((SUM(BG99:BG106)+SUM(BG124:BG151))+SUM(BG153:BG157))),2)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47</v>
      </c>
      <c r="F35" s="53">
        <v>0.20000000000000001</v>
      </c>
      <c r="G35" s="159" t="s">
        <v>44</v>
      </c>
      <c r="H35" s="160">
        <f>ROUND((((SUM(BH99:BH106)+SUM(BH124:BH151))+SUM(BH153:BH157))),2)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48</v>
      </c>
      <c r="F36" s="53">
        <v>0</v>
      </c>
      <c r="G36" s="159" t="s">
        <v>44</v>
      </c>
      <c r="H36" s="160">
        <f>ROUND((((SUM(BI99:BI106)+SUM(BI124:BI151))+SUM(BI153:BI157))),2)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49</v>
      </c>
      <c r="E38" s="101"/>
      <c r="F38" s="101"/>
      <c r="G38" s="162" t="s">
        <v>50</v>
      </c>
      <c r="H38" s="163" t="s">
        <v>51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52</v>
      </c>
      <c r="E50" s="65"/>
      <c r="F50" s="65"/>
      <c r="G50" s="65"/>
      <c r="H50" s="66"/>
      <c r="I50" s="45"/>
      <c r="J50" s="64" t="s">
        <v>53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54</v>
      </c>
      <c r="E59" s="70"/>
      <c r="F59" s="70"/>
      <c r="G59" s="71" t="s">
        <v>55</v>
      </c>
      <c r="H59" s="72"/>
      <c r="I59" s="45"/>
      <c r="J59" s="69" t="s">
        <v>54</v>
      </c>
      <c r="K59" s="70"/>
      <c r="L59" s="70"/>
      <c r="M59" s="70"/>
      <c r="N59" s="71" t="s">
        <v>55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56</v>
      </c>
      <c r="E61" s="65"/>
      <c r="F61" s="65"/>
      <c r="G61" s="65"/>
      <c r="H61" s="66"/>
      <c r="I61" s="45"/>
      <c r="J61" s="64" t="s">
        <v>57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54</v>
      </c>
      <c r="E70" s="70"/>
      <c r="F70" s="70"/>
      <c r="G70" s="71" t="s">
        <v>55</v>
      </c>
      <c r="H70" s="72"/>
      <c r="I70" s="45"/>
      <c r="J70" s="69" t="s">
        <v>54</v>
      </c>
      <c r="K70" s="70"/>
      <c r="L70" s="70"/>
      <c r="M70" s="70"/>
      <c r="N70" s="71" t="s">
        <v>55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117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 SL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113</v>
      </c>
      <c r="D79" s="45"/>
      <c r="E79" s="45"/>
      <c r="F79" s="85" t="str">
        <f>F7</f>
        <v>02 - Zelená strecha - 02 - Zelená strecha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5. 8. 2020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 - 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118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119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120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N124</f>
        <v>0</v>
      </c>
      <c r="O88" s="172"/>
      <c r="P88" s="172"/>
      <c r="Q88" s="172"/>
      <c r="R88" s="46"/>
      <c r="T88" s="169"/>
      <c r="U88" s="169"/>
      <c r="AU88" s="20" t="s">
        <v>121</v>
      </c>
    </row>
    <row r="89" s="6" customFormat="1" ht="24.96" customHeight="1">
      <c r="B89" s="173"/>
      <c r="C89" s="174"/>
      <c r="D89" s="175" t="s">
        <v>122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N125</f>
        <v>0</v>
      </c>
      <c r="O89" s="174"/>
      <c r="P89" s="174"/>
      <c r="Q89" s="174"/>
      <c r="R89" s="177"/>
      <c r="T89" s="178"/>
      <c r="U89" s="178"/>
    </row>
    <row r="90" s="6" customFormat="1" ht="24.96" customHeight="1">
      <c r="B90" s="173"/>
      <c r="C90" s="174"/>
      <c r="D90" s="175" t="s">
        <v>123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6">
        <f>N126</f>
        <v>0</v>
      </c>
      <c r="O90" s="174"/>
      <c r="P90" s="174"/>
      <c r="Q90" s="174"/>
      <c r="R90" s="177"/>
      <c r="T90" s="178"/>
      <c r="U90" s="178"/>
    </row>
    <row r="91" s="7" customFormat="1" ht="19.92" customHeight="1">
      <c r="B91" s="179"/>
      <c r="C91" s="180"/>
      <c r="D91" s="134" t="s">
        <v>426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N127</f>
        <v>0</v>
      </c>
      <c r="O91" s="180"/>
      <c r="P91" s="180"/>
      <c r="Q91" s="180"/>
      <c r="R91" s="181"/>
      <c r="T91" s="182"/>
      <c r="U91" s="182"/>
    </row>
    <row r="92" s="7" customFormat="1" ht="19.92" customHeight="1">
      <c r="B92" s="179"/>
      <c r="C92" s="180"/>
      <c r="D92" s="134" t="s">
        <v>427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36">
        <f>N131</f>
        <v>0</v>
      </c>
      <c r="O92" s="180"/>
      <c r="P92" s="180"/>
      <c r="Q92" s="180"/>
      <c r="R92" s="181"/>
      <c r="T92" s="182"/>
      <c r="U92" s="182"/>
    </row>
    <row r="93" s="7" customFormat="1" ht="19.92" customHeight="1">
      <c r="B93" s="179"/>
      <c r="C93" s="180"/>
      <c r="D93" s="134" t="s">
        <v>128</v>
      </c>
      <c r="E93" s="180"/>
      <c r="F93" s="180"/>
      <c r="G93" s="180"/>
      <c r="H93" s="180"/>
      <c r="I93" s="180"/>
      <c r="J93" s="180"/>
      <c r="K93" s="180"/>
      <c r="L93" s="180"/>
      <c r="M93" s="180"/>
      <c r="N93" s="136">
        <f>N132</f>
        <v>0</v>
      </c>
      <c r="O93" s="180"/>
      <c r="P93" s="180"/>
      <c r="Q93" s="180"/>
      <c r="R93" s="181"/>
      <c r="T93" s="182"/>
      <c r="U93" s="182"/>
    </row>
    <row r="94" s="6" customFormat="1" ht="24.96" customHeight="1">
      <c r="B94" s="173"/>
      <c r="C94" s="174"/>
      <c r="D94" s="175" t="s">
        <v>428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6">
        <f>N135</f>
        <v>0</v>
      </c>
      <c r="O94" s="174"/>
      <c r="P94" s="174"/>
      <c r="Q94" s="174"/>
      <c r="R94" s="177"/>
      <c r="T94" s="178"/>
      <c r="U94" s="178"/>
    </row>
    <row r="95" s="7" customFormat="1" ht="19.92" customHeight="1">
      <c r="B95" s="179"/>
      <c r="C95" s="180"/>
      <c r="D95" s="134" t="s">
        <v>429</v>
      </c>
      <c r="E95" s="180"/>
      <c r="F95" s="180"/>
      <c r="G95" s="180"/>
      <c r="H95" s="180"/>
      <c r="I95" s="180"/>
      <c r="J95" s="180"/>
      <c r="K95" s="180"/>
      <c r="L95" s="180"/>
      <c r="M95" s="180"/>
      <c r="N95" s="136">
        <f>N136</f>
        <v>0</v>
      </c>
      <c r="O95" s="180"/>
      <c r="P95" s="180"/>
      <c r="Q95" s="180"/>
      <c r="R95" s="181"/>
      <c r="T95" s="182"/>
      <c r="U95" s="182"/>
    </row>
    <row r="96" s="6" customFormat="1" ht="24.96" customHeight="1">
      <c r="B96" s="173"/>
      <c r="C96" s="174"/>
      <c r="D96" s="175" t="s">
        <v>130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6">
        <f>N150</f>
        <v>0</v>
      </c>
      <c r="O96" s="174"/>
      <c r="P96" s="174"/>
      <c r="Q96" s="174"/>
      <c r="R96" s="177"/>
      <c r="T96" s="178"/>
      <c r="U96" s="178"/>
    </row>
    <row r="97" s="6" customFormat="1" ht="21.84" customHeight="1">
      <c r="B97" s="173"/>
      <c r="C97" s="174"/>
      <c r="D97" s="175" t="s">
        <v>131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83">
        <f>N152</f>
        <v>0</v>
      </c>
      <c r="O97" s="174"/>
      <c r="P97" s="174"/>
      <c r="Q97" s="174"/>
      <c r="R97" s="177"/>
      <c r="T97" s="178"/>
      <c r="U97" s="178"/>
    </row>
    <row r="98" s="1" customFormat="1" ht="21.84" customHeight="1"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6"/>
      <c r="T98" s="169"/>
      <c r="U98" s="169"/>
    </row>
    <row r="99" s="1" customFormat="1" ht="29.28" customHeight="1">
      <c r="B99" s="44"/>
      <c r="C99" s="171" t="s">
        <v>132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172">
        <f>ROUND(N100+N101+N102+N103+N104+N105,2)</f>
        <v>0</v>
      </c>
      <c r="O99" s="184"/>
      <c r="P99" s="184"/>
      <c r="Q99" s="184"/>
      <c r="R99" s="46"/>
      <c r="T99" s="185"/>
      <c r="U99" s="186" t="s">
        <v>42</v>
      </c>
    </row>
    <row r="100" s="1" customFormat="1" ht="18" customHeight="1">
      <c r="B100" s="44"/>
      <c r="C100" s="45"/>
      <c r="D100" s="141" t="s">
        <v>133</v>
      </c>
      <c r="E100" s="134"/>
      <c r="F100" s="134"/>
      <c r="G100" s="134"/>
      <c r="H100" s="134"/>
      <c r="I100" s="45"/>
      <c r="J100" s="45"/>
      <c r="K100" s="45"/>
      <c r="L100" s="45"/>
      <c r="M100" s="45"/>
      <c r="N100" s="135">
        <f>ROUND(N88*T100,2)</f>
        <v>0</v>
      </c>
      <c r="O100" s="136"/>
      <c r="P100" s="136"/>
      <c r="Q100" s="136"/>
      <c r="R100" s="46"/>
      <c r="S100" s="187"/>
      <c r="T100" s="188"/>
      <c r="U100" s="189" t="s">
        <v>45</v>
      </c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90" t="s">
        <v>134</v>
      </c>
      <c r="AZ100" s="187"/>
      <c r="BA100" s="187"/>
      <c r="BB100" s="187"/>
      <c r="BC100" s="187"/>
      <c r="BD100" s="187"/>
      <c r="BE100" s="191">
        <f>IF(U100="základná",N100,0)</f>
        <v>0</v>
      </c>
      <c r="BF100" s="191">
        <f>IF(U100="znížená",N100,0)</f>
        <v>0</v>
      </c>
      <c r="BG100" s="191">
        <f>IF(U100="zákl. prenesená",N100,0)</f>
        <v>0</v>
      </c>
      <c r="BH100" s="191">
        <f>IF(U100="zníž. prenesená",N100,0)</f>
        <v>0</v>
      </c>
      <c r="BI100" s="191">
        <f>IF(U100="nulová",N100,0)</f>
        <v>0</v>
      </c>
      <c r="BJ100" s="190" t="s">
        <v>135</v>
      </c>
      <c r="BK100" s="187"/>
      <c r="BL100" s="187"/>
      <c r="BM100" s="187"/>
    </row>
    <row r="101" s="1" customFormat="1" ht="18" customHeight="1">
      <c r="B101" s="44"/>
      <c r="C101" s="45"/>
      <c r="D101" s="141" t="s">
        <v>136</v>
      </c>
      <c r="E101" s="134"/>
      <c r="F101" s="134"/>
      <c r="G101" s="134"/>
      <c r="H101" s="134"/>
      <c r="I101" s="45"/>
      <c r="J101" s="45"/>
      <c r="K101" s="45"/>
      <c r="L101" s="45"/>
      <c r="M101" s="45"/>
      <c r="N101" s="135">
        <f>ROUND(N88*T101,2)</f>
        <v>0</v>
      </c>
      <c r="O101" s="136"/>
      <c r="P101" s="136"/>
      <c r="Q101" s="136"/>
      <c r="R101" s="46"/>
      <c r="S101" s="187"/>
      <c r="T101" s="188"/>
      <c r="U101" s="189" t="s">
        <v>45</v>
      </c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90" t="s">
        <v>134</v>
      </c>
      <c r="AZ101" s="187"/>
      <c r="BA101" s="187"/>
      <c r="BB101" s="187"/>
      <c r="BC101" s="187"/>
      <c r="BD101" s="187"/>
      <c r="BE101" s="191">
        <f>IF(U101="základná",N101,0)</f>
        <v>0</v>
      </c>
      <c r="BF101" s="191">
        <f>IF(U101="znížená",N101,0)</f>
        <v>0</v>
      </c>
      <c r="BG101" s="191">
        <f>IF(U101="zákl. prenesená",N101,0)</f>
        <v>0</v>
      </c>
      <c r="BH101" s="191">
        <f>IF(U101="zníž. prenesená",N101,0)</f>
        <v>0</v>
      </c>
      <c r="BI101" s="191">
        <f>IF(U101="nulová",N101,0)</f>
        <v>0</v>
      </c>
      <c r="BJ101" s="190" t="s">
        <v>135</v>
      </c>
      <c r="BK101" s="187"/>
      <c r="BL101" s="187"/>
      <c r="BM101" s="187"/>
    </row>
    <row r="102" s="1" customFormat="1" ht="18" customHeight="1">
      <c r="B102" s="44"/>
      <c r="C102" s="45"/>
      <c r="D102" s="141" t="s">
        <v>137</v>
      </c>
      <c r="E102" s="134"/>
      <c r="F102" s="134"/>
      <c r="G102" s="134"/>
      <c r="H102" s="134"/>
      <c r="I102" s="45"/>
      <c r="J102" s="45"/>
      <c r="K102" s="45"/>
      <c r="L102" s="45"/>
      <c r="M102" s="45"/>
      <c r="N102" s="135">
        <f>ROUND(N88*T102,2)</f>
        <v>0</v>
      </c>
      <c r="O102" s="136"/>
      <c r="P102" s="136"/>
      <c r="Q102" s="136"/>
      <c r="R102" s="46"/>
      <c r="S102" s="187"/>
      <c r="T102" s="188"/>
      <c r="U102" s="189" t="s">
        <v>45</v>
      </c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90" t="s">
        <v>134</v>
      </c>
      <c r="AZ102" s="187"/>
      <c r="BA102" s="187"/>
      <c r="BB102" s="187"/>
      <c r="BC102" s="187"/>
      <c r="BD102" s="187"/>
      <c r="BE102" s="191">
        <f>IF(U102="základná",N102,0)</f>
        <v>0</v>
      </c>
      <c r="BF102" s="191">
        <f>IF(U102="znížená",N102,0)</f>
        <v>0</v>
      </c>
      <c r="BG102" s="191">
        <f>IF(U102="zákl. prenesená",N102,0)</f>
        <v>0</v>
      </c>
      <c r="BH102" s="191">
        <f>IF(U102="zníž. prenesená",N102,0)</f>
        <v>0</v>
      </c>
      <c r="BI102" s="191">
        <f>IF(U102="nulová",N102,0)</f>
        <v>0</v>
      </c>
      <c r="BJ102" s="190" t="s">
        <v>135</v>
      </c>
      <c r="BK102" s="187"/>
      <c r="BL102" s="187"/>
      <c r="BM102" s="187"/>
    </row>
    <row r="103" s="1" customFormat="1" ht="18" customHeight="1">
      <c r="B103" s="44"/>
      <c r="C103" s="45"/>
      <c r="D103" s="141" t="s">
        <v>138</v>
      </c>
      <c r="E103" s="134"/>
      <c r="F103" s="134"/>
      <c r="G103" s="134"/>
      <c r="H103" s="134"/>
      <c r="I103" s="45"/>
      <c r="J103" s="45"/>
      <c r="K103" s="45"/>
      <c r="L103" s="45"/>
      <c r="M103" s="45"/>
      <c r="N103" s="135">
        <f>ROUND(N88*T103,2)</f>
        <v>0</v>
      </c>
      <c r="O103" s="136"/>
      <c r="P103" s="136"/>
      <c r="Q103" s="136"/>
      <c r="R103" s="46"/>
      <c r="S103" s="187"/>
      <c r="T103" s="188"/>
      <c r="U103" s="189" t="s">
        <v>45</v>
      </c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90" t="s">
        <v>134</v>
      </c>
      <c r="AZ103" s="187"/>
      <c r="BA103" s="187"/>
      <c r="BB103" s="187"/>
      <c r="BC103" s="187"/>
      <c r="BD103" s="187"/>
      <c r="BE103" s="191">
        <f>IF(U103="základná",N103,0)</f>
        <v>0</v>
      </c>
      <c r="BF103" s="191">
        <f>IF(U103="znížená",N103,0)</f>
        <v>0</v>
      </c>
      <c r="BG103" s="191">
        <f>IF(U103="zákl. prenesená",N103,0)</f>
        <v>0</v>
      </c>
      <c r="BH103" s="191">
        <f>IF(U103="zníž. prenesená",N103,0)</f>
        <v>0</v>
      </c>
      <c r="BI103" s="191">
        <f>IF(U103="nulová",N103,0)</f>
        <v>0</v>
      </c>
      <c r="BJ103" s="190" t="s">
        <v>135</v>
      </c>
      <c r="BK103" s="187"/>
      <c r="BL103" s="187"/>
      <c r="BM103" s="187"/>
    </row>
    <row r="104" s="1" customFormat="1" ht="18" customHeight="1">
      <c r="B104" s="44"/>
      <c r="C104" s="45"/>
      <c r="D104" s="141" t="s">
        <v>139</v>
      </c>
      <c r="E104" s="134"/>
      <c r="F104" s="134"/>
      <c r="G104" s="134"/>
      <c r="H104" s="134"/>
      <c r="I104" s="45"/>
      <c r="J104" s="45"/>
      <c r="K104" s="45"/>
      <c r="L104" s="45"/>
      <c r="M104" s="45"/>
      <c r="N104" s="135">
        <f>ROUND(N88*T104,2)</f>
        <v>0</v>
      </c>
      <c r="O104" s="136"/>
      <c r="P104" s="136"/>
      <c r="Q104" s="136"/>
      <c r="R104" s="46"/>
      <c r="S104" s="187"/>
      <c r="T104" s="188"/>
      <c r="U104" s="189" t="s">
        <v>45</v>
      </c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90" t="s">
        <v>134</v>
      </c>
      <c r="AZ104" s="187"/>
      <c r="BA104" s="187"/>
      <c r="BB104" s="187"/>
      <c r="BC104" s="187"/>
      <c r="BD104" s="187"/>
      <c r="BE104" s="191">
        <f>IF(U104="základná",N104,0)</f>
        <v>0</v>
      </c>
      <c r="BF104" s="191">
        <f>IF(U104="znížená",N104,0)</f>
        <v>0</v>
      </c>
      <c r="BG104" s="191">
        <f>IF(U104="zákl. prenesená",N104,0)</f>
        <v>0</v>
      </c>
      <c r="BH104" s="191">
        <f>IF(U104="zníž. prenesená",N104,0)</f>
        <v>0</v>
      </c>
      <c r="BI104" s="191">
        <f>IF(U104="nulová",N104,0)</f>
        <v>0</v>
      </c>
      <c r="BJ104" s="190" t="s">
        <v>135</v>
      </c>
      <c r="BK104" s="187"/>
      <c r="BL104" s="187"/>
      <c r="BM104" s="187"/>
    </row>
    <row r="105" s="1" customFormat="1" ht="18" customHeight="1">
      <c r="B105" s="44"/>
      <c r="C105" s="45"/>
      <c r="D105" s="134" t="s">
        <v>140</v>
      </c>
      <c r="E105" s="45"/>
      <c r="F105" s="45"/>
      <c r="G105" s="45"/>
      <c r="H105" s="45"/>
      <c r="I105" s="45"/>
      <c r="J105" s="45"/>
      <c r="K105" s="45"/>
      <c r="L105" s="45"/>
      <c r="M105" s="45"/>
      <c r="N105" s="135">
        <f>ROUND(N88*T105,2)</f>
        <v>0</v>
      </c>
      <c r="O105" s="136"/>
      <c r="P105" s="136"/>
      <c r="Q105" s="136"/>
      <c r="R105" s="46"/>
      <c r="S105" s="187"/>
      <c r="T105" s="192"/>
      <c r="U105" s="193" t="s">
        <v>45</v>
      </c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90" t="s">
        <v>141</v>
      </c>
      <c r="AZ105" s="187"/>
      <c r="BA105" s="187"/>
      <c r="BB105" s="187"/>
      <c r="BC105" s="187"/>
      <c r="BD105" s="187"/>
      <c r="BE105" s="191">
        <f>IF(U105="základná",N105,0)</f>
        <v>0</v>
      </c>
      <c r="BF105" s="191">
        <f>IF(U105="znížená",N105,0)</f>
        <v>0</v>
      </c>
      <c r="BG105" s="191">
        <f>IF(U105="zákl. prenesená",N105,0)</f>
        <v>0</v>
      </c>
      <c r="BH105" s="191">
        <f>IF(U105="zníž. prenesená",N105,0)</f>
        <v>0</v>
      </c>
      <c r="BI105" s="191">
        <f>IF(U105="nulová",N105,0)</f>
        <v>0</v>
      </c>
      <c r="BJ105" s="190" t="s">
        <v>135</v>
      </c>
      <c r="BK105" s="187"/>
      <c r="BL105" s="187"/>
      <c r="BM105" s="187"/>
    </row>
    <row r="106" s="1" customForma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6"/>
      <c r="T106" s="169"/>
      <c r="U106" s="169"/>
    </row>
    <row r="107" s="1" customFormat="1" ht="29.28" customHeight="1">
      <c r="B107" s="44"/>
      <c r="C107" s="148" t="s">
        <v>106</v>
      </c>
      <c r="D107" s="149"/>
      <c r="E107" s="149"/>
      <c r="F107" s="149"/>
      <c r="G107" s="149"/>
      <c r="H107" s="149"/>
      <c r="I107" s="149"/>
      <c r="J107" s="149"/>
      <c r="K107" s="149"/>
      <c r="L107" s="150">
        <f>ROUND(SUM(N88+N99),2)</f>
        <v>0</v>
      </c>
      <c r="M107" s="150"/>
      <c r="N107" s="150"/>
      <c r="O107" s="150"/>
      <c r="P107" s="150"/>
      <c r="Q107" s="150"/>
      <c r="R107" s="46"/>
      <c r="T107" s="169"/>
      <c r="U107" s="169"/>
    </row>
    <row r="108" s="1" customFormat="1" ht="6.96" customHeight="1"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5"/>
      <c r="T108" s="169"/>
      <c r="U108" s="169"/>
    </row>
    <row r="112" s="1" customFormat="1" ht="6.96" customHeight="1">
      <c r="B112" s="76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8"/>
    </row>
    <row r="113" s="1" customFormat="1" ht="36.96" customHeight="1">
      <c r="B113" s="44"/>
      <c r="C113" s="25" t="s">
        <v>142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 ht="6.96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 ht="30" customHeight="1">
      <c r="B115" s="44"/>
      <c r="C115" s="36" t="s">
        <v>17</v>
      </c>
      <c r="D115" s="45"/>
      <c r="E115" s="45"/>
      <c r="F115" s="153" t="str">
        <f>F6</f>
        <v>Vodozadržné opatrenia - ZŠ Za vodou SL</v>
      </c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45"/>
      <c r="R115" s="46"/>
    </row>
    <row r="116" s="1" customFormat="1" ht="36.96" customHeight="1">
      <c r="B116" s="44"/>
      <c r="C116" s="83" t="s">
        <v>113</v>
      </c>
      <c r="D116" s="45"/>
      <c r="E116" s="45"/>
      <c r="F116" s="85" t="str">
        <f>F7</f>
        <v>02 - Zelená strecha - 02 - Zelená strecha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1" customFormat="1" ht="6.96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1" customFormat="1" ht="18" customHeight="1">
      <c r="B118" s="44"/>
      <c r="C118" s="36" t="s">
        <v>22</v>
      </c>
      <c r="D118" s="45"/>
      <c r="E118" s="45"/>
      <c r="F118" s="31" t="str">
        <f>F9</f>
        <v xml:space="preserve"> </v>
      </c>
      <c r="G118" s="45"/>
      <c r="H118" s="45"/>
      <c r="I118" s="45"/>
      <c r="J118" s="45"/>
      <c r="K118" s="36" t="s">
        <v>24</v>
      </c>
      <c r="L118" s="45"/>
      <c r="M118" s="88" t="str">
        <f>IF(O9="","",O9)</f>
        <v>5. 8. 2020</v>
      </c>
      <c r="N118" s="88"/>
      <c r="O118" s="88"/>
      <c r="P118" s="88"/>
      <c r="Q118" s="45"/>
      <c r="R118" s="46"/>
    </row>
    <row r="119" s="1" customFormat="1" ht="6.96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6"/>
    </row>
    <row r="120" s="1" customFormat="1">
      <c r="B120" s="44"/>
      <c r="C120" s="36" t="s">
        <v>26</v>
      </c>
      <c r="D120" s="45"/>
      <c r="E120" s="45"/>
      <c r="F120" s="31" t="str">
        <f>E12</f>
        <v>Mesto Stará Ľubovňa</v>
      </c>
      <c r="G120" s="45"/>
      <c r="H120" s="45"/>
      <c r="I120" s="45"/>
      <c r="J120" s="45"/>
      <c r="K120" s="36" t="s">
        <v>32</v>
      </c>
      <c r="L120" s="45"/>
      <c r="M120" s="31" t="str">
        <f>E18</f>
        <v>Štefan Petrilák - ÚVK ZTI PROJEKT</v>
      </c>
      <c r="N120" s="31"/>
      <c r="O120" s="31"/>
      <c r="P120" s="31"/>
      <c r="Q120" s="31"/>
      <c r="R120" s="46"/>
    </row>
    <row r="121" s="1" customFormat="1" ht="14.4" customHeight="1">
      <c r="B121" s="44"/>
      <c r="C121" s="36" t="s">
        <v>30</v>
      </c>
      <c r="D121" s="45"/>
      <c r="E121" s="45"/>
      <c r="F121" s="31" t="str">
        <f>IF(E15="","",E15)</f>
        <v>Vyplň údaj</v>
      </c>
      <c r="G121" s="45"/>
      <c r="H121" s="45"/>
      <c r="I121" s="45"/>
      <c r="J121" s="45"/>
      <c r="K121" s="36" t="s">
        <v>36</v>
      </c>
      <c r="L121" s="45"/>
      <c r="M121" s="31" t="str">
        <f>E21</f>
        <v>Štefan Petrilák</v>
      </c>
      <c r="N121" s="31"/>
      <c r="O121" s="31"/>
      <c r="P121" s="31"/>
      <c r="Q121" s="31"/>
      <c r="R121" s="46"/>
    </row>
    <row r="122" s="1" customFormat="1" ht="10.32" customHeight="1"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6"/>
    </row>
    <row r="123" s="8" customFormat="1" ht="29.28" customHeight="1">
      <c r="B123" s="194"/>
      <c r="C123" s="195" t="s">
        <v>143</v>
      </c>
      <c r="D123" s="196" t="s">
        <v>144</v>
      </c>
      <c r="E123" s="196" t="s">
        <v>60</v>
      </c>
      <c r="F123" s="196" t="s">
        <v>145</v>
      </c>
      <c r="G123" s="196"/>
      <c r="H123" s="196"/>
      <c r="I123" s="196"/>
      <c r="J123" s="196" t="s">
        <v>146</v>
      </c>
      <c r="K123" s="196" t="s">
        <v>147</v>
      </c>
      <c r="L123" s="196" t="s">
        <v>148</v>
      </c>
      <c r="M123" s="196"/>
      <c r="N123" s="196" t="s">
        <v>119</v>
      </c>
      <c r="O123" s="196"/>
      <c r="P123" s="196"/>
      <c r="Q123" s="197"/>
      <c r="R123" s="198"/>
      <c r="T123" s="104" t="s">
        <v>149</v>
      </c>
      <c r="U123" s="105" t="s">
        <v>42</v>
      </c>
      <c r="V123" s="105" t="s">
        <v>150</v>
      </c>
      <c r="W123" s="105" t="s">
        <v>151</v>
      </c>
      <c r="X123" s="105" t="s">
        <v>152</v>
      </c>
      <c r="Y123" s="105" t="s">
        <v>153</v>
      </c>
      <c r="Z123" s="105" t="s">
        <v>154</v>
      </c>
      <c r="AA123" s="106" t="s">
        <v>155</v>
      </c>
    </row>
    <row r="124" s="1" customFormat="1" ht="29.28" customHeight="1">
      <c r="B124" s="44"/>
      <c r="C124" s="108" t="s">
        <v>116</v>
      </c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199">
        <f>BK124</f>
        <v>0</v>
      </c>
      <c r="O124" s="200"/>
      <c r="P124" s="200"/>
      <c r="Q124" s="200"/>
      <c r="R124" s="46"/>
      <c r="T124" s="107"/>
      <c r="U124" s="65"/>
      <c r="V124" s="65"/>
      <c r="W124" s="201">
        <f>W125+W126+W135+W150+W152</f>
        <v>0</v>
      </c>
      <c r="X124" s="65"/>
      <c r="Y124" s="201">
        <f>Y125+Y126+Y135+Y150+Y152</f>
        <v>0</v>
      </c>
      <c r="Z124" s="65"/>
      <c r="AA124" s="202">
        <f>AA125+AA126+AA135+AA150+AA152</f>
        <v>0</v>
      </c>
      <c r="AT124" s="20" t="s">
        <v>77</v>
      </c>
      <c r="AU124" s="20" t="s">
        <v>121</v>
      </c>
      <c r="BK124" s="203">
        <f>BK125+BK126+BK135+BK150+BK152</f>
        <v>0</v>
      </c>
    </row>
    <row r="125" s="9" customFormat="1" ht="37.44" customHeight="1">
      <c r="B125" s="204"/>
      <c r="C125" s="205"/>
      <c r="D125" s="206" t="s">
        <v>122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183">
        <f>BK125</f>
        <v>0</v>
      </c>
      <c r="O125" s="207"/>
      <c r="P125" s="207"/>
      <c r="Q125" s="207"/>
      <c r="R125" s="208"/>
      <c r="T125" s="209"/>
      <c r="U125" s="205"/>
      <c r="V125" s="205"/>
      <c r="W125" s="210">
        <v>0</v>
      </c>
      <c r="X125" s="205"/>
      <c r="Y125" s="210">
        <v>0</v>
      </c>
      <c r="Z125" s="205"/>
      <c r="AA125" s="211">
        <v>0</v>
      </c>
      <c r="AR125" s="212" t="s">
        <v>85</v>
      </c>
      <c r="AT125" s="213" t="s">
        <v>77</v>
      </c>
      <c r="AU125" s="213" t="s">
        <v>78</v>
      </c>
      <c r="AY125" s="212" t="s">
        <v>156</v>
      </c>
      <c r="BK125" s="214">
        <v>0</v>
      </c>
    </row>
    <row r="126" s="9" customFormat="1" ht="24.96" customHeight="1">
      <c r="B126" s="204"/>
      <c r="C126" s="205"/>
      <c r="D126" s="206" t="s">
        <v>123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183">
        <f>BK126</f>
        <v>0</v>
      </c>
      <c r="O126" s="207"/>
      <c r="P126" s="207"/>
      <c r="Q126" s="207"/>
      <c r="R126" s="208"/>
      <c r="T126" s="209"/>
      <c r="U126" s="205"/>
      <c r="V126" s="205"/>
      <c r="W126" s="210">
        <f>W127+W131+W132</f>
        <v>0</v>
      </c>
      <c r="X126" s="205"/>
      <c r="Y126" s="210">
        <f>Y127+Y131+Y132</f>
        <v>0</v>
      </c>
      <c r="Z126" s="205"/>
      <c r="AA126" s="211">
        <f>AA127+AA131+AA132</f>
        <v>0</v>
      </c>
      <c r="AR126" s="212" t="s">
        <v>85</v>
      </c>
      <c r="AT126" s="213" t="s">
        <v>77</v>
      </c>
      <c r="AU126" s="213" t="s">
        <v>78</v>
      </c>
      <c r="AY126" s="212" t="s">
        <v>156</v>
      </c>
      <c r="BK126" s="214">
        <f>BK127+BK131+BK132</f>
        <v>0</v>
      </c>
    </row>
    <row r="127" s="9" customFormat="1" ht="19.92" customHeight="1">
      <c r="B127" s="204"/>
      <c r="C127" s="205"/>
      <c r="D127" s="215" t="s">
        <v>426</v>
      </c>
      <c r="E127" s="215"/>
      <c r="F127" s="215"/>
      <c r="G127" s="215"/>
      <c r="H127" s="215"/>
      <c r="I127" s="215"/>
      <c r="J127" s="215"/>
      <c r="K127" s="215"/>
      <c r="L127" s="215"/>
      <c r="M127" s="215"/>
      <c r="N127" s="216">
        <f>BK127</f>
        <v>0</v>
      </c>
      <c r="O127" s="217"/>
      <c r="P127" s="217"/>
      <c r="Q127" s="217"/>
      <c r="R127" s="208"/>
      <c r="T127" s="209"/>
      <c r="U127" s="205"/>
      <c r="V127" s="205"/>
      <c r="W127" s="210">
        <f>SUM(W128:W130)</f>
        <v>0</v>
      </c>
      <c r="X127" s="205"/>
      <c r="Y127" s="210">
        <f>SUM(Y128:Y130)</f>
        <v>0</v>
      </c>
      <c r="Z127" s="205"/>
      <c r="AA127" s="211">
        <f>SUM(AA128:AA130)</f>
        <v>0</v>
      </c>
      <c r="AR127" s="212" t="s">
        <v>85</v>
      </c>
      <c r="AT127" s="213" t="s">
        <v>77</v>
      </c>
      <c r="AU127" s="213" t="s">
        <v>85</v>
      </c>
      <c r="AY127" s="212" t="s">
        <v>156</v>
      </c>
      <c r="BK127" s="214">
        <f>SUM(BK128:BK130)</f>
        <v>0</v>
      </c>
    </row>
    <row r="128" s="1" customFormat="1" ht="38.25" customHeight="1">
      <c r="B128" s="44"/>
      <c r="C128" s="218" t="s">
        <v>323</v>
      </c>
      <c r="D128" s="218" t="s">
        <v>158</v>
      </c>
      <c r="E128" s="219" t="s">
        <v>298</v>
      </c>
      <c r="F128" s="220" t="s">
        <v>430</v>
      </c>
      <c r="G128" s="220"/>
      <c r="H128" s="220"/>
      <c r="I128" s="220"/>
      <c r="J128" s="221" t="s">
        <v>199</v>
      </c>
      <c r="K128" s="222">
        <v>365</v>
      </c>
      <c r="L128" s="223">
        <v>0</v>
      </c>
      <c r="M128" s="224"/>
      <c r="N128" s="222">
        <f>ROUND(L128*K128,3)</f>
        <v>0</v>
      </c>
      <c r="O128" s="222"/>
      <c r="P128" s="222"/>
      <c r="Q128" s="222"/>
      <c r="R128" s="46"/>
      <c r="T128" s="225" t="s">
        <v>20</v>
      </c>
      <c r="U128" s="54" t="s">
        <v>45</v>
      </c>
      <c r="V128" s="45"/>
      <c r="W128" s="226">
        <f>V128*K128</f>
        <v>0</v>
      </c>
      <c r="X128" s="226">
        <v>0</v>
      </c>
      <c r="Y128" s="226">
        <f>X128*K128</f>
        <v>0</v>
      </c>
      <c r="Z128" s="226">
        <v>0</v>
      </c>
      <c r="AA128" s="227">
        <f>Z128*K128</f>
        <v>0</v>
      </c>
      <c r="AR128" s="20" t="s">
        <v>162</v>
      </c>
      <c r="AT128" s="20" t="s">
        <v>158</v>
      </c>
      <c r="AU128" s="20" t="s">
        <v>135</v>
      </c>
      <c r="AY128" s="20" t="s">
        <v>156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135</v>
      </c>
      <c r="BK128" s="228">
        <f>ROUND(L128*K128,3)</f>
        <v>0</v>
      </c>
      <c r="BL128" s="20" t="s">
        <v>162</v>
      </c>
      <c r="BM128" s="20" t="s">
        <v>135</v>
      </c>
    </row>
    <row r="129" s="1" customFormat="1" ht="38.25" customHeight="1">
      <c r="B129" s="44"/>
      <c r="C129" s="218" t="s">
        <v>183</v>
      </c>
      <c r="D129" s="218" t="s">
        <v>158</v>
      </c>
      <c r="E129" s="219" t="s">
        <v>431</v>
      </c>
      <c r="F129" s="220" t="s">
        <v>432</v>
      </c>
      <c r="G129" s="220"/>
      <c r="H129" s="220"/>
      <c r="I129" s="220"/>
      <c r="J129" s="221" t="s">
        <v>199</v>
      </c>
      <c r="K129" s="222">
        <v>36</v>
      </c>
      <c r="L129" s="223">
        <v>0</v>
      </c>
      <c r="M129" s="224"/>
      <c r="N129" s="222">
        <f>ROUND(L129*K129,3)</f>
        <v>0</v>
      </c>
      <c r="O129" s="222"/>
      <c r="P129" s="222"/>
      <c r="Q129" s="222"/>
      <c r="R129" s="46"/>
      <c r="T129" s="225" t="s">
        <v>20</v>
      </c>
      <c r="U129" s="54" t="s">
        <v>45</v>
      </c>
      <c r="V129" s="45"/>
      <c r="W129" s="226">
        <f>V129*K129</f>
        <v>0</v>
      </c>
      <c r="X129" s="226">
        <v>0</v>
      </c>
      <c r="Y129" s="226">
        <f>X129*K129</f>
        <v>0</v>
      </c>
      <c r="Z129" s="226">
        <v>0</v>
      </c>
      <c r="AA129" s="227">
        <f>Z129*K129</f>
        <v>0</v>
      </c>
      <c r="AR129" s="20" t="s">
        <v>162</v>
      </c>
      <c r="AT129" s="20" t="s">
        <v>158</v>
      </c>
      <c r="AU129" s="20" t="s">
        <v>135</v>
      </c>
      <c r="AY129" s="20" t="s">
        <v>156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135</v>
      </c>
      <c r="BK129" s="228">
        <f>ROUND(L129*K129,3)</f>
        <v>0</v>
      </c>
      <c r="BL129" s="20" t="s">
        <v>162</v>
      </c>
      <c r="BM129" s="20" t="s">
        <v>162</v>
      </c>
    </row>
    <row r="130" s="1" customFormat="1" ht="16.5" customHeight="1">
      <c r="B130" s="44"/>
      <c r="C130" s="229" t="s">
        <v>373</v>
      </c>
      <c r="D130" s="229" t="s">
        <v>167</v>
      </c>
      <c r="E130" s="230" t="s">
        <v>433</v>
      </c>
      <c r="F130" s="231" t="s">
        <v>434</v>
      </c>
      <c r="G130" s="231"/>
      <c r="H130" s="231"/>
      <c r="I130" s="231"/>
      <c r="J130" s="232" t="s">
        <v>170</v>
      </c>
      <c r="K130" s="233">
        <v>6.048</v>
      </c>
      <c r="L130" s="234">
        <v>0</v>
      </c>
      <c r="M130" s="235"/>
      <c r="N130" s="233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45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171</v>
      </c>
      <c r="AT130" s="20" t="s">
        <v>167</v>
      </c>
      <c r="AU130" s="20" t="s">
        <v>135</v>
      </c>
      <c r="AY130" s="20" t="s">
        <v>156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135</v>
      </c>
      <c r="BK130" s="228">
        <f>ROUND(L130*K130,3)</f>
        <v>0</v>
      </c>
      <c r="BL130" s="20" t="s">
        <v>162</v>
      </c>
      <c r="BM130" s="20" t="s">
        <v>172</v>
      </c>
    </row>
    <row r="131" s="9" customFormat="1" ht="29.88" customHeight="1">
      <c r="B131" s="204"/>
      <c r="C131" s="205"/>
      <c r="D131" s="215" t="s">
        <v>427</v>
      </c>
      <c r="E131" s="215"/>
      <c r="F131" s="215"/>
      <c r="G131" s="215"/>
      <c r="H131" s="215"/>
      <c r="I131" s="215"/>
      <c r="J131" s="215"/>
      <c r="K131" s="215"/>
      <c r="L131" s="215"/>
      <c r="M131" s="215"/>
      <c r="N131" s="236">
        <f>BK131</f>
        <v>0</v>
      </c>
      <c r="O131" s="237"/>
      <c r="P131" s="237"/>
      <c r="Q131" s="237"/>
      <c r="R131" s="208"/>
      <c r="T131" s="209"/>
      <c r="U131" s="205"/>
      <c r="V131" s="205"/>
      <c r="W131" s="210">
        <v>0</v>
      </c>
      <c r="X131" s="205"/>
      <c r="Y131" s="210">
        <v>0</v>
      </c>
      <c r="Z131" s="205"/>
      <c r="AA131" s="211">
        <v>0</v>
      </c>
      <c r="AR131" s="212" t="s">
        <v>85</v>
      </c>
      <c r="AT131" s="213" t="s">
        <v>77</v>
      </c>
      <c r="AU131" s="213" t="s">
        <v>85</v>
      </c>
      <c r="AY131" s="212" t="s">
        <v>156</v>
      </c>
      <c r="BK131" s="214">
        <v>0</v>
      </c>
    </row>
    <row r="132" s="9" customFormat="1" ht="19.92" customHeight="1">
      <c r="B132" s="204"/>
      <c r="C132" s="205"/>
      <c r="D132" s="215" t="s">
        <v>128</v>
      </c>
      <c r="E132" s="215"/>
      <c r="F132" s="215"/>
      <c r="G132" s="215"/>
      <c r="H132" s="215"/>
      <c r="I132" s="215"/>
      <c r="J132" s="215"/>
      <c r="K132" s="215"/>
      <c r="L132" s="215"/>
      <c r="M132" s="215"/>
      <c r="N132" s="216">
        <f>BK132</f>
        <v>0</v>
      </c>
      <c r="O132" s="217"/>
      <c r="P132" s="217"/>
      <c r="Q132" s="217"/>
      <c r="R132" s="208"/>
      <c r="T132" s="209"/>
      <c r="U132" s="205"/>
      <c r="V132" s="205"/>
      <c r="W132" s="210">
        <f>SUM(W133:W134)</f>
        <v>0</v>
      </c>
      <c r="X132" s="205"/>
      <c r="Y132" s="210">
        <f>SUM(Y133:Y134)</f>
        <v>0</v>
      </c>
      <c r="Z132" s="205"/>
      <c r="AA132" s="211">
        <f>SUM(AA133:AA134)</f>
        <v>0</v>
      </c>
      <c r="AR132" s="212" t="s">
        <v>85</v>
      </c>
      <c r="AT132" s="213" t="s">
        <v>77</v>
      </c>
      <c r="AU132" s="213" t="s">
        <v>85</v>
      </c>
      <c r="AY132" s="212" t="s">
        <v>156</v>
      </c>
      <c r="BK132" s="214">
        <f>SUM(BK133:BK134)</f>
        <v>0</v>
      </c>
    </row>
    <row r="133" s="1" customFormat="1" ht="38.25" customHeight="1">
      <c r="B133" s="44"/>
      <c r="C133" s="218" t="s">
        <v>329</v>
      </c>
      <c r="D133" s="218" t="s">
        <v>158</v>
      </c>
      <c r="E133" s="219" t="s">
        <v>435</v>
      </c>
      <c r="F133" s="220" t="s">
        <v>436</v>
      </c>
      <c r="G133" s="220"/>
      <c r="H133" s="220"/>
      <c r="I133" s="220"/>
      <c r="J133" s="221" t="s">
        <v>170</v>
      </c>
      <c r="K133" s="222">
        <v>48.539999999999999</v>
      </c>
      <c r="L133" s="223">
        <v>0</v>
      </c>
      <c r="M133" s="224"/>
      <c r="N133" s="222">
        <f>ROUND(L133*K133,3)</f>
        <v>0</v>
      </c>
      <c r="O133" s="222"/>
      <c r="P133" s="222"/>
      <c r="Q133" s="222"/>
      <c r="R133" s="46"/>
      <c r="T133" s="225" t="s">
        <v>20</v>
      </c>
      <c r="U133" s="54" t="s">
        <v>45</v>
      </c>
      <c r="V133" s="45"/>
      <c r="W133" s="226">
        <f>V133*K133</f>
        <v>0</v>
      </c>
      <c r="X133" s="226">
        <v>0</v>
      </c>
      <c r="Y133" s="226">
        <f>X133*K133</f>
        <v>0</v>
      </c>
      <c r="Z133" s="226">
        <v>0</v>
      </c>
      <c r="AA133" s="227">
        <f>Z133*K133</f>
        <v>0</v>
      </c>
      <c r="AR133" s="20" t="s">
        <v>162</v>
      </c>
      <c r="AT133" s="20" t="s">
        <v>158</v>
      </c>
      <c r="AU133" s="20" t="s">
        <v>135</v>
      </c>
      <c r="AY133" s="20" t="s">
        <v>156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135</v>
      </c>
      <c r="BK133" s="228">
        <f>ROUND(L133*K133,3)</f>
        <v>0</v>
      </c>
      <c r="BL133" s="20" t="s">
        <v>162</v>
      </c>
      <c r="BM133" s="20" t="s">
        <v>171</v>
      </c>
    </row>
    <row r="134" s="1" customFormat="1" ht="38.25" customHeight="1">
      <c r="B134" s="44"/>
      <c r="C134" s="218" t="s">
        <v>335</v>
      </c>
      <c r="D134" s="218" t="s">
        <v>158</v>
      </c>
      <c r="E134" s="219" t="s">
        <v>193</v>
      </c>
      <c r="F134" s="220" t="s">
        <v>194</v>
      </c>
      <c r="G134" s="220"/>
      <c r="H134" s="220"/>
      <c r="I134" s="220"/>
      <c r="J134" s="221" t="s">
        <v>170</v>
      </c>
      <c r="K134" s="222">
        <v>48.539999999999999</v>
      </c>
      <c r="L134" s="223">
        <v>0</v>
      </c>
      <c r="M134" s="224"/>
      <c r="N134" s="222">
        <f>ROUND(L134*K134,3)</f>
        <v>0</v>
      </c>
      <c r="O134" s="222"/>
      <c r="P134" s="222"/>
      <c r="Q134" s="222"/>
      <c r="R134" s="46"/>
      <c r="T134" s="225" t="s">
        <v>20</v>
      </c>
      <c r="U134" s="54" t="s">
        <v>45</v>
      </c>
      <c r="V134" s="45"/>
      <c r="W134" s="226">
        <f>V134*K134</f>
        <v>0</v>
      </c>
      <c r="X134" s="226">
        <v>0</v>
      </c>
      <c r="Y134" s="226">
        <f>X134*K134</f>
        <v>0</v>
      </c>
      <c r="Z134" s="226">
        <v>0</v>
      </c>
      <c r="AA134" s="227">
        <f>Z134*K134</f>
        <v>0</v>
      </c>
      <c r="AR134" s="20" t="s">
        <v>162</v>
      </c>
      <c r="AT134" s="20" t="s">
        <v>158</v>
      </c>
      <c r="AU134" s="20" t="s">
        <v>135</v>
      </c>
      <c r="AY134" s="20" t="s">
        <v>156</v>
      </c>
      <c r="BE134" s="140">
        <f>IF(U134="základná",N134,0)</f>
        <v>0</v>
      </c>
      <c r="BF134" s="140">
        <f>IF(U134="znížená",N134,0)</f>
        <v>0</v>
      </c>
      <c r="BG134" s="140">
        <f>IF(U134="zákl. prenesená",N134,0)</f>
        <v>0</v>
      </c>
      <c r="BH134" s="140">
        <f>IF(U134="zníž. prenesená",N134,0)</f>
        <v>0</v>
      </c>
      <c r="BI134" s="140">
        <f>IF(U134="nulová",N134,0)</f>
        <v>0</v>
      </c>
      <c r="BJ134" s="20" t="s">
        <v>135</v>
      </c>
      <c r="BK134" s="228">
        <f>ROUND(L134*K134,3)</f>
        <v>0</v>
      </c>
      <c r="BL134" s="20" t="s">
        <v>162</v>
      </c>
      <c r="BM134" s="20" t="s">
        <v>179</v>
      </c>
    </row>
    <row r="135" s="9" customFormat="1" ht="37.44" customHeight="1">
      <c r="B135" s="204"/>
      <c r="C135" s="205"/>
      <c r="D135" s="206" t="s">
        <v>428</v>
      </c>
      <c r="E135" s="206"/>
      <c r="F135" s="206"/>
      <c r="G135" s="206"/>
      <c r="H135" s="206"/>
      <c r="I135" s="206"/>
      <c r="J135" s="206"/>
      <c r="K135" s="206"/>
      <c r="L135" s="206"/>
      <c r="M135" s="206"/>
      <c r="N135" s="244">
        <f>BK135</f>
        <v>0</v>
      </c>
      <c r="O135" s="245"/>
      <c r="P135" s="245"/>
      <c r="Q135" s="245"/>
      <c r="R135" s="208"/>
      <c r="T135" s="209"/>
      <c r="U135" s="205"/>
      <c r="V135" s="205"/>
      <c r="W135" s="210">
        <f>W136</f>
        <v>0</v>
      </c>
      <c r="X135" s="205"/>
      <c r="Y135" s="210">
        <f>Y136</f>
        <v>0</v>
      </c>
      <c r="Z135" s="205"/>
      <c r="AA135" s="211">
        <f>AA136</f>
        <v>0</v>
      </c>
      <c r="AR135" s="212" t="s">
        <v>162</v>
      </c>
      <c r="AT135" s="213" t="s">
        <v>77</v>
      </c>
      <c r="AU135" s="213" t="s">
        <v>78</v>
      </c>
      <c r="AY135" s="212" t="s">
        <v>156</v>
      </c>
      <c r="BK135" s="214">
        <f>BK136</f>
        <v>0</v>
      </c>
    </row>
    <row r="136" s="9" customFormat="1" ht="19.92" customHeight="1">
      <c r="B136" s="204"/>
      <c r="C136" s="205"/>
      <c r="D136" s="215" t="s">
        <v>429</v>
      </c>
      <c r="E136" s="215"/>
      <c r="F136" s="215"/>
      <c r="G136" s="215"/>
      <c r="H136" s="215"/>
      <c r="I136" s="215"/>
      <c r="J136" s="215"/>
      <c r="K136" s="215"/>
      <c r="L136" s="215"/>
      <c r="M136" s="215"/>
      <c r="N136" s="216">
        <f>BK136</f>
        <v>0</v>
      </c>
      <c r="O136" s="217"/>
      <c r="P136" s="217"/>
      <c r="Q136" s="217"/>
      <c r="R136" s="208"/>
      <c r="T136" s="209"/>
      <c r="U136" s="205"/>
      <c r="V136" s="205"/>
      <c r="W136" s="210">
        <f>SUM(W137:W149)</f>
        <v>0</v>
      </c>
      <c r="X136" s="205"/>
      <c r="Y136" s="210">
        <f>SUM(Y137:Y149)</f>
        <v>0</v>
      </c>
      <c r="Z136" s="205"/>
      <c r="AA136" s="211">
        <f>SUM(AA137:AA149)</f>
        <v>0</v>
      </c>
      <c r="AR136" s="212" t="s">
        <v>162</v>
      </c>
      <c r="AT136" s="213" t="s">
        <v>77</v>
      </c>
      <c r="AU136" s="213" t="s">
        <v>85</v>
      </c>
      <c r="AY136" s="212" t="s">
        <v>156</v>
      </c>
      <c r="BK136" s="214">
        <f>SUM(BK137:BK149)</f>
        <v>0</v>
      </c>
    </row>
    <row r="137" s="1" customFormat="1" ht="25.5" customHeight="1">
      <c r="B137" s="44"/>
      <c r="C137" s="229" t="s">
        <v>85</v>
      </c>
      <c r="D137" s="229" t="s">
        <v>167</v>
      </c>
      <c r="E137" s="230" t="s">
        <v>437</v>
      </c>
      <c r="F137" s="231" t="s">
        <v>438</v>
      </c>
      <c r="G137" s="231"/>
      <c r="H137" s="231"/>
      <c r="I137" s="231"/>
      <c r="J137" s="232" t="s">
        <v>199</v>
      </c>
      <c r="K137" s="233">
        <v>365</v>
      </c>
      <c r="L137" s="234">
        <v>0</v>
      </c>
      <c r="M137" s="235"/>
      <c r="N137" s="233">
        <f>ROUND(L137*K137,3)</f>
        <v>0</v>
      </c>
      <c r="O137" s="222"/>
      <c r="P137" s="222"/>
      <c r="Q137" s="222"/>
      <c r="R137" s="46"/>
      <c r="T137" s="225" t="s">
        <v>20</v>
      </c>
      <c r="U137" s="54" t="s">
        <v>45</v>
      </c>
      <c r="V137" s="45"/>
      <c r="W137" s="226">
        <f>V137*K137</f>
        <v>0</v>
      </c>
      <c r="X137" s="226">
        <v>0</v>
      </c>
      <c r="Y137" s="226">
        <f>X137*K137</f>
        <v>0</v>
      </c>
      <c r="Z137" s="226">
        <v>0</v>
      </c>
      <c r="AA137" s="227">
        <f>Z137*K137</f>
        <v>0</v>
      </c>
      <c r="AR137" s="20" t="s">
        <v>171</v>
      </c>
      <c r="AT137" s="20" t="s">
        <v>167</v>
      </c>
      <c r="AU137" s="20" t="s">
        <v>135</v>
      </c>
      <c r="AY137" s="20" t="s">
        <v>156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135</v>
      </c>
      <c r="BK137" s="228">
        <f>ROUND(L137*K137,3)</f>
        <v>0</v>
      </c>
      <c r="BL137" s="20" t="s">
        <v>162</v>
      </c>
      <c r="BM137" s="20" t="s">
        <v>183</v>
      </c>
    </row>
    <row r="138" s="1" customFormat="1" ht="16.5" customHeight="1">
      <c r="B138" s="44"/>
      <c r="C138" s="229" t="s">
        <v>135</v>
      </c>
      <c r="D138" s="229" t="s">
        <v>167</v>
      </c>
      <c r="E138" s="230" t="s">
        <v>439</v>
      </c>
      <c r="F138" s="231" t="s">
        <v>440</v>
      </c>
      <c r="G138" s="231"/>
      <c r="H138" s="231"/>
      <c r="I138" s="231"/>
      <c r="J138" s="232" t="s">
        <v>211</v>
      </c>
      <c r="K138" s="233">
        <v>30</v>
      </c>
      <c r="L138" s="234">
        <v>0</v>
      </c>
      <c r="M138" s="235"/>
      <c r="N138" s="233">
        <f>ROUND(L138*K138,3)</f>
        <v>0</v>
      </c>
      <c r="O138" s="222"/>
      <c r="P138" s="222"/>
      <c r="Q138" s="222"/>
      <c r="R138" s="46"/>
      <c r="T138" s="225" t="s">
        <v>20</v>
      </c>
      <c r="U138" s="54" t="s">
        <v>45</v>
      </c>
      <c r="V138" s="45"/>
      <c r="W138" s="226">
        <f>V138*K138</f>
        <v>0</v>
      </c>
      <c r="X138" s="226">
        <v>0</v>
      </c>
      <c r="Y138" s="226">
        <f>X138*K138</f>
        <v>0</v>
      </c>
      <c r="Z138" s="226">
        <v>0</v>
      </c>
      <c r="AA138" s="227">
        <f>Z138*K138</f>
        <v>0</v>
      </c>
      <c r="AR138" s="20" t="s">
        <v>171</v>
      </c>
      <c r="AT138" s="20" t="s">
        <v>167</v>
      </c>
      <c r="AU138" s="20" t="s">
        <v>135</v>
      </c>
      <c r="AY138" s="20" t="s">
        <v>156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20" t="s">
        <v>135</v>
      </c>
      <c r="BK138" s="228">
        <f>ROUND(L138*K138,3)</f>
        <v>0</v>
      </c>
      <c r="BL138" s="20" t="s">
        <v>162</v>
      </c>
      <c r="BM138" s="20" t="s">
        <v>187</v>
      </c>
    </row>
    <row r="139" s="1" customFormat="1" ht="16.5" customHeight="1">
      <c r="B139" s="44"/>
      <c r="C139" s="229" t="s">
        <v>441</v>
      </c>
      <c r="D139" s="229" t="s">
        <v>167</v>
      </c>
      <c r="E139" s="230" t="s">
        <v>442</v>
      </c>
      <c r="F139" s="231" t="s">
        <v>443</v>
      </c>
      <c r="G139" s="231"/>
      <c r="H139" s="231"/>
      <c r="I139" s="231"/>
      <c r="J139" s="232" t="s">
        <v>170</v>
      </c>
      <c r="K139" s="233">
        <v>14</v>
      </c>
      <c r="L139" s="234">
        <v>0</v>
      </c>
      <c r="M139" s="235"/>
      <c r="N139" s="233">
        <f>ROUND(L139*K139,3)</f>
        <v>0</v>
      </c>
      <c r="O139" s="222"/>
      <c r="P139" s="222"/>
      <c r="Q139" s="222"/>
      <c r="R139" s="46"/>
      <c r="T139" s="225" t="s">
        <v>20</v>
      </c>
      <c r="U139" s="54" t="s">
        <v>45</v>
      </c>
      <c r="V139" s="45"/>
      <c r="W139" s="226">
        <f>V139*K139</f>
        <v>0</v>
      </c>
      <c r="X139" s="226">
        <v>0</v>
      </c>
      <c r="Y139" s="226">
        <f>X139*K139</f>
        <v>0</v>
      </c>
      <c r="Z139" s="226">
        <v>0</v>
      </c>
      <c r="AA139" s="227">
        <f>Z139*K139</f>
        <v>0</v>
      </c>
      <c r="AR139" s="20" t="s">
        <v>171</v>
      </c>
      <c r="AT139" s="20" t="s">
        <v>167</v>
      </c>
      <c r="AU139" s="20" t="s">
        <v>135</v>
      </c>
      <c r="AY139" s="20" t="s">
        <v>156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135</v>
      </c>
      <c r="BK139" s="228">
        <f>ROUND(L139*K139,3)</f>
        <v>0</v>
      </c>
      <c r="BL139" s="20" t="s">
        <v>162</v>
      </c>
      <c r="BM139" s="20" t="s">
        <v>191</v>
      </c>
    </row>
    <row r="140" s="1" customFormat="1" ht="25.5" customHeight="1">
      <c r="B140" s="44"/>
      <c r="C140" s="229" t="s">
        <v>162</v>
      </c>
      <c r="D140" s="229" t="s">
        <v>167</v>
      </c>
      <c r="E140" s="230" t="s">
        <v>444</v>
      </c>
      <c r="F140" s="231" t="s">
        <v>445</v>
      </c>
      <c r="G140" s="231"/>
      <c r="H140" s="231"/>
      <c r="I140" s="231"/>
      <c r="J140" s="232" t="s">
        <v>306</v>
      </c>
      <c r="K140" s="233">
        <v>90</v>
      </c>
      <c r="L140" s="234">
        <v>0</v>
      </c>
      <c r="M140" s="235"/>
      <c r="N140" s="233">
        <f>ROUND(L140*K140,3)</f>
        <v>0</v>
      </c>
      <c r="O140" s="222"/>
      <c r="P140" s="222"/>
      <c r="Q140" s="222"/>
      <c r="R140" s="46"/>
      <c r="T140" s="225" t="s">
        <v>20</v>
      </c>
      <c r="U140" s="54" t="s">
        <v>45</v>
      </c>
      <c r="V140" s="45"/>
      <c r="W140" s="226">
        <f>V140*K140</f>
        <v>0</v>
      </c>
      <c r="X140" s="226">
        <v>0</v>
      </c>
      <c r="Y140" s="226">
        <f>X140*K140</f>
        <v>0</v>
      </c>
      <c r="Z140" s="226">
        <v>0</v>
      </c>
      <c r="AA140" s="227">
        <f>Z140*K140</f>
        <v>0</v>
      </c>
      <c r="AR140" s="20" t="s">
        <v>171</v>
      </c>
      <c r="AT140" s="20" t="s">
        <v>167</v>
      </c>
      <c r="AU140" s="20" t="s">
        <v>135</v>
      </c>
      <c r="AY140" s="20" t="s">
        <v>156</v>
      </c>
      <c r="BE140" s="140">
        <f>IF(U140="základná",N140,0)</f>
        <v>0</v>
      </c>
      <c r="BF140" s="140">
        <f>IF(U140="znížená",N140,0)</f>
        <v>0</v>
      </c>
      <c r="BG140" s="140">
        <f>IF(U140="zákl. prenesená",N140,0)</f>
        <v>0</v>
      </c>
      <c r="BH140" s="140">
        <f>IF(U140="zníž. prenesená",N140,0)</f>
        <v>0</v>
      </c>
      <c r="BI140" s="140">
        <f>IF(U140="nulová",N140,0)</f>
        <v>0</v>
      </c>
      <c r="BJ140" s="20" t="s">
        <v>135</v>
      </c>
      <c r="BK140" s="228">
        <f>ROUND(L140*K140,3)</f>
        <v>0</v>
      </c>
      <c r="BL140" s="20" t="s">
        <v>162</v>
      </c>
      <c r="BM140" s="20" t="s">
        <v>195</v>
      </c>
    </row>
    <row r="141" s="1" customFormat="1" ht="16.5" customHeight="1">
      <c r="B141" s="44"/>
      <c r="C141" s="229" t="s">
        <v>309</v>
      </c>
      <c r="D141" s="229" t="s">
        <v>167</v>
      </c>
      <c r="E141" s="230" t="s">
        <v>85</v>
      </c>
      <c r="F141" s="231" t="s">
        <v>446</v>
      </c>
      <c r="G141" s="231"/>
      <c r="H141" s="231"/>
      <c r="I141" s="231"/>
      <c r="J141" s="232" t="s">
        <v>199</v>
      </c>
      <c r="K141" s="233">
        <v>345</v>
      </c>
      <c r="L141" s="234">
        <v>0</v>
      </c>
      <c r="M141" s="235"/>
      <c r="N141" s="233">
        <f>ROUND(L141*K141,3)</f>
        <v>0</v>
      </c>
      <c r="O141" s="222"/>
      <c r="P141" s="222"/>
      <c r="Q141" s="222"/>
      <c r="R141" s="46"/>
      <c r="T141" s="225" t="s">
        <v>20</v>
      </c>
      <c r="U141" s="54" t="s">
        <v>45</v>
      </c>
      <c r="V141" s="45"/>
      <c r="W141" s="226">
        <f>V141*K141</f>
        <v>0</v>
      </c>
      <c r="X141" s="226">
        <v>0</v>
      </c>
      <c r="Y141" s="226">
        <f>X141*K141</f>
        <v>0</v>
      </c>
      <c r="Z141" s="226">
        <v>0</v>
      </c>
      <c r="AA141" s="227">
        <f>Z141*K141</f>
        <v>0</v>
      </c>
      <c r="AR141" s="20" t="s">
        <v>171</v>
      </c>
      <c r="AT141" s="20" t="s">
        <v>167</v>
      </c>
      <c r="AU141" s="20" t="s">
        <v>135</v>
      </c>
      <c r="AY141" s="20" t="s">
        <v>156</v>
      </c>
      <c r="BE141" s="140">
        <f>IF(U141="základná",N141,0)</f>
        <v>0</v>
      </c>
      <c r="BF141" s="140">
        <f>IF(U141="znížená",N141,0)</f>
        <v>0</v>
      </c>
      <c r="BG141" s="140">
        <f>IF(U141="zákl. prenesená",N141,0)</f>
        <v>0</v>
      </c>
      <c r="BH141" s="140">
        <f>IF(U141="zníž. prenesená",N141,0)</f>
        <v>0</v>
      </c>
      <c r="BI141" s="140">
        <f>IF(U141="nulová",N141,0)</f>
        <v>0</v>
      </c>
      <c r="BJ141" s="20" t="s">
        <v>135</v>
      </c>
      <c r="BK141" s="228">
        <f>ROUND(L141*K141,3)</f>
        <v>0</v>
      </c>
      <c r="BL141" s="20" t="s">
        <v>162</v>
      </c>
      <c r="BM141" s="20" t="s">
        <v>10</v>
      </c>
    </row>
    <row r="142" s="1" customFormat="1" ht="25.5" customHeight="1">
      <c r="B142" s="44"/>
      <c r="C142" s="229" t="s">
        <v>315</v>
      </c>
      <c r="D142" s="229" t="s">
        <v>167</v>
      </c>
      <c r="E142" s="230" t="s">
        <v>447</v>
      </c>
      <c r="F142" s="231" t="s">
        <v>448</v>
      </c>
      <c r="G142" s="231"/>
      <c r="H142" s="231"/>
      <c r="I142" s="231"/>
      <c r="J142" s="232" t="s">
        <v>199</v>
      </c>
      <c r="K142" s="233">
        <v>345</v>
      </c>
      <c r="L142" s="234">
        <v>0</v>
      </c>
      <c r="M142" s="235"/>
      <c r="N142" s="233">
        <f>ROUND(L142*K142,3)</f>
        <v>0</v>
      </c>
      <c r="O142" s="222"/>
      <c r="P142" s="222"/>
      <c r="Q142" s="222"/>
      <c r="R142" s="46"/>
      <c r="T142" s="225" t="s">
        <v>20</v>
      </c>
      <c r="U142" s="54" t="s">
        <v>45</v>
      </c>
      <c r="V142" s="45"/>
      <c r="W142" s="226">
        <f>V142*K142</f>
        <v>0</v>
      </c>
      <c r="X142" s="226">
        <v>0</v>
      </c>
      <c r="Y142" s="226">
        <f>X142*K142</f>
        <v>0</v>
      </c>
      <c r="Z142" s="226">
        <v>0</v>
      </c>
      <c r="AA142" s="227">
        <f>Z142*K142</f>
        <v>0</v>
      </c>
      <c r="AR142" s="20" t="s">
        <v>171</v>
      </c>
      <c r="AT142" s="20" t="s">
        <v>167</v>
      </c>
      <c r="AU142" s="20" t="s">
        <v>135</v>
      </c>
      <c r="AY142" s="20" t="s">
        <v>156</v>
      </c>
      <c r="BE142" s="140">
        <f>IF(U142="základná",N142,0)</f>
        <v>0</v>
      </c>
      <c r="BF142" s="140">
        <f>IF(U142="znížená",N142,0)</f>
        <v>0</v>
      </c>
      <c r="BG142" s="140">
        <f>IF(U142="zákl. prenesená",N142,0)</f>
        <v>0</v>
      </c>
      <c r="BH142" s="140">
        <f>IF(U142="zníž. prenesená",N142,0)</f>
        <v>0</v>
      </c>
      <c r="BI142" s="140">
        <f>IF(U142="nulová",N142,0)</f>
        <v>0</v>
      </c>
      <c r="BJ142" s="20" t="s">
        <v>135</v>
      </c>
      <c r="BK142" s="228">
        <f>ROUND(L142*K142,3)</f>
        <v>0</v>
      </c>
      <c r="BL142" s="20" t="s">
        <v>162</v>
      </c>
      <c r="BM142" s="20" t="s">
        <v>203</v>
      </c>
    </row>
    <row r="143" s="1" customFormat="1" ht="16.5" customHeight="1">
      <c r="B143" s="44"/>
      <c r="C143" s="218" t="s">
        <v>171</v>
      </c>
      <c r="D143" s="218" t="s">
        <v>158</v>
      </c>
      <c r="E143" s="219" t="s">
        <v>309</v>
      </c>
      <c r="F143" s="220" t="s">
        <v>449</v>
      </c>
      <c r="G143" s="220"/>
      <c r="H143" s="220"/>
      <c r="I143" s="220"/>
      <c r="J143" s="221" t="s">
        <v>199</v>
      </c>
      <c r="K143" s="222">
        <v>345</v>
      </c>
      <c r="L143" s="223">
        <v>0</v>
      </c>
      <c r="M143" s="224"/>
      <c r="N143" s="222">
        <f>ROUND(L143*K143,3)</f>
        <v>0</v>
      </c>
      <c r="O143" s="222"/>
      <c r="P143" s="222"/>
      <c r="Q143" s="222"/>
      <c r="R143" s="46"/>
      <c r="T143" s="225" t="s">
        <v>20</v>
      </c>
      <c r="U143" s="54" t="s">
        <v>45</v>
      </c>
      <c r="V143" s="45"/>
      <c r="W143" s="226">
        <f>V143*K143</f>
        <v>0</v>
      </c>
      <c r="X143" s="226">
        <v>0</v>
      </c>
      <c r="Y143" s="226">
        <f>X143*K143</f>
        <v>0</v>
      </c>
      <c r="Z143" s="226">
        <v>0</v>
      </c>
      <c r="AA143" s="227">
        <f>Z143*K143</f>
        <v>0</v>
      </c>
      <c r="AR143" s="20" t="s">
        <v>162</v>
      </c>
      <c r="AT143" s="20" t="s">
        <v>158</v>
      </c>
      <c r="AU143" s="20" t="s">
        <v>135</v>
      </c>
      <c r="AY143" s="20" t="s">
        <v>156</v>
      </c>
      <c r="BE143" s="140">
        <f>IF(U143="základná",N143,0)</f>
        <v>0</v>
      </c>
      <c r="BF143" s="140">
        <f>IF(U143="znížená",N143,0)</f>
        <v>0</v>
      </c>
      <c r="BG143" s="140">
        <f>IF(U143="zákl. prenesená",N143,0)</f>
        <v>0</v>
      </c>
      <c r="BH143" s="140">
        <f>IF(U143="zníž. prenesená",N143,0)</f>
        <v>0</v>
      </c>
      <c r="BI143" s="140">
        <f>IF(U143="nulová",N143,0)</f>
        <v>0</v>
      </c>
      <c r="BJ143" s="20" t="s">
        <v>135</v>
      </c>
      <c r="BK143" s="228">
        <f>ROUND(L143*K143,3)</f>
        <v>0</v>
      </c>
      <c r="BL143" s="20" t="s">
        <v>162</v>
      </c>
      <c r="BM143" s="20" t="s">
        <v>207</v>
      </c>
    </row>
    <row r="144" s="1" customFormat="1" ht="16.5" customHeight="1">
      <c r="B144" s="44"/>
      <c r="C144" s="218" t="s">
        <v>364</v>
      </c>
      <c r="D144" s="218" t="s">
        <v>158</v>
      </c>
      <c r="E144" s="219" t="s">
        <v>172</v>
      </c>
      <c r="F144" s="220" t="s">
        <v>450</v>
      </c>
      <c r="G144" s="220"/>
      <c r="H144" s="220"/>
      <c r="I144" s="220"/>
      <c r="J144" s="221" t="s">
        <v>199</v>
      </c>
      <c r="K144" s="222">
        <v>365</v>
      </c>
      <c r="L144" s="223">
        <v>0</v>
      </c>
      <c r="M144" s="224"/>
      <c r="N144" s="222">
        <f>ROUND(L144*K144,3)</f>
        <v>0</v>
      </c>
      <c r="O144" s="222"/>
      <c r="P144" s="222"/>
      <c r="Q144" s="222"/>
      <c r="R144" s="46"/>
      <c r="T144" s="225" t="s">
        <v>20</v>
      </c>
      <c r="U144" s="54" t="s">
        <v>45</v>
      </c>
      <c r="V144" s="45"/>
      <c r="W144" s="226">
        <f>V144*K144</f>
        <v>0</v>
      </c>
      <c r="X144" s="226">
        <v>0</v>
      </c>
      <c r="Y144" s="226">
        <f>X144*K144</f>
        <v>0</v>
      </c>
      <c r="Z144" s="226">
        <v>0</v>
      </c>
      <c r="AA144" s="227">
        <f>Z144*K144</f>
        <v>0</v>
      </c>
      <c r="AR144" s="20" t="s">
        <v>162</v>
      </c>
      <c r="AT144" s="20" t="s">
        <v>158</v>
      </c>
      <c r="AU144" s="20" t="s">
        <v>135</v>
      </c>
      <c r="AY144" s="20" t="s">
        <v>156</v>
      </c>
      <c r="BE144" s="140">
        <f>IF(U144="základná",N144,0)</f>
        <v>0</v>
      </c>
      <c r="BF144" s="140">
        <f>IF(U144="znížená",N144,0)</f>
        <v>0</v>
      </c>
      <c r="BG144" s="140">
        <f>IF(U144="zákl. prenesená",N144,0)</f>
        <v>0</v>
      </c>
      <c r="BH144" s="140">
        <f>IF(U144="zníž. prenesená",N144,0)</f>
        <v>0</v>
      </c>
      <c r="BI144" s="140">
        <f>IF(U144="nulová",N144,0)</f>
        <v>0</v>
      </c>
      <c r="BJ144" s="20" t="s">
        <v>135</v>
      </c>
      <c r="BK144" s="228">
        <f>ROUND(L144*K144,3)</f>
        <v>0</v>
      </c>
      <c r="BL144" s="20" t="s">
        <v>162</v>
      </c>
      <c r="BM144" s="20" t="s">
        <v>212</v>
      </c>
    </row>
    <row r="145" s="1" customFormat="1" ht="25.5" customHeight="1">
      <c r="B145" s="44"/>
      <c r="C145" s="229" t="s">
        <v>179</v>
      </c>
      <c r="D145" s="229" t="s">
        <v>167</v>
      </c>
      <c r="E145" s="230" t="s">
        <v>315</v>
      </c>
      <c r="F145" s="231" t="s">
        <v>451</v>
      </c>
      <c r="G145" s="231"/>
      <c r="H145" s="231"/>
      <c r="I145" s="231"/>
      <c r="J145" s="232" t="s">
        <v>306</v>
      </c>
      <c r="K145" s="233">
        <v>3</v>
      </c>
      <c r="L145" s="234">
        <v>0</v>
      </c>
      <c r="M145" s="235"/>
      <c r="N145" s="233">
        <f>ROUND(L145*K145,3)</f>
        <v>0</v>
      </c>
      <c r="O145" s="222"/>
      <c r="P145" s="222"/>
      <c r="Q145" s="222"/>
      <c r="R145" s="46"/>
      <c r="T145" s="225" t="s">
        <v>20</v>
      </c>
      <c r="U145" s="54" t="s">
        <v>45</v>
      </c>
      <c r="V145" s="45"/>
      <c r="W145" s="226">
        <f>V145*K145</f>
        <v>0</v>
      </c>
      <c r="X145" s="226">
        <v>0</v>
      </c>
      <c r="Y145" s="226">
        <f>X145*K145</f>
        <v>0</v>
      </c>
      <c r="Z145" s="226">
        <v>0</v>
      </c>
      <c r="AA145" s="227">
        <f>Z145*K145</f>
        <v>0</v>
      </c>
      <c r="AR145" s="20" t="s">
        <v>171</v>
      </c>
      <c r="AT145" s="20" t="s">
        <v>167</v>
      </c>
      <c r="AU145" s="20" t="s">
        <v>135</v>
      </c>
      <c r="AY145" s="20" t="s">
        <v>156</v>
      </c>
      <c r="BE145" s="140">
        <f>IF(U145="základná",N145,0)</f>
        <v>0</v>
      </c>
      <c r="BF145" s="140">
        <f>IF(U145="znížená",N145,0)</f>
        <v>0</v>
      </c>
      <c r="BG145" s="140">
        <f>IF(U145="zákl. prenesená",N145,0)</f>
        <v>0</v>
      </c>
      <c r="BH145" s="140">
        <f>IF(U145="zníž. prenesená",N145,0)</f>
        <v>0</v>
      </c>
      <c r="BI145" s="140">
        <f>IF(U145="nulová",N145,0)</f>
        <v>0</v>
      </c>
      <c r="BJ145" s="20" t="s">
        <v>135</v>
      </c>
      <c r="BK145" s="228">
        <f>ROUND(L145*K145,3)</f>
        <v>0</v>
      </c>
      <c r="BL145" s="20" t="s">
        <v>162</v>
      </c>
      <c r="BM145" s="20" t="s">
        <v>216</v>
      </c>
    </row>
    <row r="146" s="1" customFormat="1" ht="16.5" customHeight="1">
      <c r="B146" s="44"/>
      <c r="C146" s="218" t="s">
        <v>369</v>
      </c>
      <c r="D146" s="218" t="s">
        <v>158</v>
      </c>
      <c r="E146" s="219" t="s">
        <v>171</v>
      </c>
      <c r="F146" s="220" t="s">
        <v>452</v>
      </c>
      <c r="G146" s="220"/>
      <c r="H146" s="220"/>
      <c r="I146" s="220"/>
      <c r="J146" s="221" t="s">
        <v>161</v>
      </c>
      <c r="K146" s="222">
        <v>90</v>
      </c>
      <c r="L146" s="223">
        <v>0</v>
      </c>
      <c r="M146" s="224"/>
      <c r="N146" s="222">
        <f>ROUND(L146*K146,3)</f>
        <v>0</v>
      </c>
      <c r="O146" s="222"/>
      <c r="P146" s="222"/>
      <c r="Q146" s="222"/>
      <c r="R146" s="46"/>
      <c r="T146" s="225" t="s">
        <v>20</v>
      </c>
      <c r="U146" s="54" t="s">
        <v>45</v>
      </c>
      <c r="V146" s="45"/>
      <c r="W146" s="226">
        <f>V146*K146</f>
        <v>0</v>
      </c>
      <c r="X146" s="226">
        <v>0</v>
      </c>
      <c r="Y146" s="226">
        <f>X146*K146</f>
        <v>0</v>
      </c>
      <c r="Z146" s="226">
        <v>0</v>
      </c>
      <c r="AA146" s="227">
        <f>Z146*K146</f>
        <v>0</v>
      </c>
      <c r="AR146" s="20" t="s">
        <v>162</v>
      </c>
      <c r="AT146" s="20" t="s">
        <v>158</v>
      </c>
      <c r="AU146" s="20" t="s">
        <v>135</v>
      </c>
      <c r="AY146" s="20" t="s">
        <v>156</v>
      </c>
      <c r="BE146" s="140">
        <f>IF(U146="základná",N146,0)</f>
        <v>0</v>
      </c>
      <c r="BF146" s="140">
        <f>IF(U146="znížená",N146,0)</f>
        <v>0</v>
      </c>
      <c r="BG146" s="140">
        <f>IF(U146="zákl. prenesená",N146,0)</f>
        <v>0</v>
      </c>
      <c r="BH146" s="140">
        <f>IF(U146="zníž. prenesená",N146,0)</f>
        <v>0</v>
      </c>
      <c r="BI146" s="140">
        <f>IF(U146="nulová",N146,0)</f>
        <v>0</v>
      </c>
      <c r="BJ146" s="20" t="s">
        <v>135</v>
      </c>
      <c r="BK146" s="228">
        <f>ROUND(L146*K146,3)</f>
        <v>0</v>
      </c>
      <c r="BL146" s="20" t="s">
        <v>162</v>
      </c>
      <c r="BM146" s="20" t="s">
        <v>220</v>
      </c>
    </row>
    <row r="147" s="1" customFormat="1" ht="25.5" customHeight="1">
      <c r="B147" s="44"/>
      <c r="C147" s="218" t="s">
        <v>187</v>
      </c>
      <c r="D147" s="218" t="s">
        <v>158</v>
      </c>
      <c r="E147" s="219" t="s">
        <v>364</v>
      </c>
      <c r="F147" s="220" t="s">
        <v>453</v>
      </c>
      <c r="G147" s="220"/>
      <c r="H147" s="220"/>
      <c r="I147" s="220"/>
      <c r="J147" s="221" t="s">
        <v>211</v>
      </c>
      <c r="K147" s="222">
        <v>30</v>
      </c>
      <c r="L147" s="223">
        <v>0</v>
      </c>
      <c r="M147" s="224"/>
      <c r="N147" s="222">
        <f>ROUND(L147*K147,3)</f>
        <v>0</v>
      </c>
      <c r="O147" s="222"/>
      <c r="P147" s="222"/>
      <c r="Q147" s="222"/>
      <c r="R147" s="46"/>
      <c r="T147" s="225" t="s">
        <v>20</v>
      </c>
      <c r="U147" s="54" t="s">
        <v>45</v>
      </c>
      <c r="V147" s="45"/>
      <c r="W147" s="226">
        <f>V147*K147</f>
        <v>0</v>
      </c>
      <c r="X147" s="226">
        <v>0</v>
      </c>
      <c r="Y147" s="226">
        <f>X147*K147</f>
        <v>0</v>
      </c>
      <c r="Z147" s="226">
        <v>0</v>
      </c>
      <c r="AA147" s="227">
        <f>Z147*K147</f>
        <v>0</v>
      </c>
      <c r="AR147" s="20" t="s">
        <v>162</v>
      </c>
      <c r="AT147" s="20" t="s">
        <v>158</v>
      </c>
      <c r="AU147" s="20" t="s">
        <v>135</v>
      </c>
      <c r="AY147" s="20" t="s">
        <v>156</v>
      </c>
      <c r="BE147" s="140">
        <f>IF(U147="základná",N147,0)</f>
        <v>0</v>
      </c>
      <c r="BF147" s="140">
        <f>IF(U147="znížená",N147,0)</f>
        <v>0</v>
      </c>
      <c r="BG147" s="140">
        <f>IF(U147="zákl. prenesená",N147,0)</f>
        <v>0</v>
      </c>
      <c r="BH147" s="140">
        <f>IF(U147="zníž. prenesená",N147,0)</f>
        <v>0</v>
      </c>
      <c r="BI147" s="140">
        <f>IF(U147="nulová",N147,0)</f>
        <v>0</v>
      </c>
      <c r="BJ147" s="20" t="s">
        <v>135</v>
      </c>
      <c r="BK147" s="228">
        <f>ROUND(L147*K147,3)</f>
        <v>0</v>
      </c>
      <c r="BL147" s="20" t="s">
        <v>162</v>
      </c>
      <c r="BM147" s="20" t="s">
        <v>157</v>
      </c>
    </row>
    <row r="148" s="1" customFormat="1" ht="16.5" customHeight="1">
      <c r="B148" s="44"/>
      <c r="C148" s="218" t="s">
        <v>191</v>
      </c>
      <c r="D148" s="218" t="s">
        <v>158</v>
      </c>
      <c r="E148" s="219" t="s">
        <v>179</v>
      </c>
      <c r="F148" s="220" t="s">
        <v>454</v>
      </c>
      <c r="G148" s="220"/>
      <c r="H148" s="220"/>
      <c r="I148" s="220"/>
      <c r="J148" s="221" t="s">
        <v>199</v>
      </c>
      <c r="K148" s="222">
        <v>345</v>
      </c>
      <c r="L148" s="223">
        <v>0</v>
      </c>
      <c r="M148" s="224"/>
      <c r="N148" s="222">
        <f>ROUND(L148*K148,3)</f>
        <v>0</v>
      </c>
      <c r="O148" s="222"/>
      <c r="P148" s="222"/>
      <c r="Q148" s="222"/>
      <c r="R148" s="46"/>
      <c r="T148" s="225" t="s">
        <v>20</v>
      </c>
      <c r="U148" s="54" t="s">
        <v>45</v>
      </c>
      <c r="V148" s="45"/>
      <c r="W148" s="226">
        <f>V148*K148</f>
        <v>0</v>
      </c>
      <c r="X148" s="226">
        <v>0</v>
      </c>
      <c r="Y148" s="226">
        <f>X148*K148</f>
        <v>0</v>
      </c>
      <c r="Z148" s="226">
        <v>0</v>
      </c>
      <c r="AA148" s="227">
        <f>Z148*K148</f>
        <v>0</v>
      </c>
      <c r="AR148" s="20" t="s">
        <v>162</v>
      </c>
      <c r="AT148" s="20" t="s">
        <v>158</v>
      </c>
      <c r="AU148" s="20" t="s">
        <v>135</v>
      </c>
      <c r="AY148" s="20" t="s">
        <v>156</v>
      </c>
      <c r="BE148" s="140">
        <f>IF(U148="základná",N148,0)</f>
        <v>0</v>
      </c>
      <c r="BF148" s="140">
        <f>IF(U148="znížená",N148,0)</f>
        <v>0</v>
      </c>
      <c r="BG148" s="140">
        <f>IF(U148="zákl. prenesená",N148,0)</f>
        <v>0</v>
      </c>
      <c r="BH148" s="140">
        <f>IF(U148="zníž. prenesená",N148,0)</f>
        <v>0</v>
      </c>
      <c r="BI148" s="140">
        <f>IF(U148="nulová",N148,0)</f>
        <v>0</v>
      </c>
      <c r="BJ148" s="20" t="s">
        <v>135</v>
      </c>
      <c r="BK148" s="228">
        <f>ROUND(L148*K148,3)</f>
        <v>0</v>
      </c>
      <c r="BL148" s="20" t="s">
        <v>162</v>
      </c>
      <c r="BM148" s="20" t="s">
        <v>163</v>
      </c>
    </row>
    <row r="149" s="1" customFormat="1" ht="16.5" customHeight="1">
      <c r="B149" s="44"/>
      <c r="C149" s="218" t="s">
        <v>195</v>
      </c>
      <c r="D149" s="218" t="s">
        <v>158</v>
      </c>
      <c r="E149" s="219" t="s">
        <v>369</v>
      </c>
      <c r="F149" s="220" t="s">
        <v>455</v>
      </c>
      <c r="G149" s="220"/>
      <c r="H149" s="220"/>
      <c r="I149" s="220"/>
      <c r="J149" s="221" t="s">
        <v>306</v>
      </c>
      <c r="K149" s="222">
        <v>3</v>
      </c>
      <c r="L149" s="223">
        <v>0</v>
      </c>
      <c r="M149" s="224"/>
      <c r="N149" s="222">
        <f>ROUND(L149*K149,3)</f>
        <v>0</v>
      </c>
      <c r="O149" s="222"/>
      <c r="P149" s="222"/>
      <c r="Q149" s="222"/>
      <c r="R149" s="46"/>
      <c r="T149" s="225" t="s">
        <v>20</v>
      </c>
      <c r="U149" s="54" t="s">
        <v>45</v>
      </c>
      <c r="V149" s="45"/>
      <c r="W149" s="226">
        <f>V149*K149</f>
        <v>0</v>
      </c>
      <c r="X149" s="226">
        <v>0</v>
      </c>
      <c r="Y149" s="226">
        <f>X149*K149</f>
        <v>0</v>
      </c>
      <c r="Z149" s="226">
        <v>0</v>
      </c>
      <c r="AA149" s="227">
        <f>Z149*K149</f>
        <v>0</v>
      </c>
      <c r="AR149" s="20" t="s">
        <v>162</v>
      </c>
      <c r="AT149" s="20" t="s">
        <v>158</v>
      </c>
      <c r="AU149" s="20" t="s">
        <v>135</v>
      </c>
      <c r="AY149" s="20" t="s">
        <v>156</v>
      </c>
      <c r="BE149" s="140">
        <f>IF(U149="základná",N149,0)</f>
        <v>0</v>
      </c>
      <c r="BF149" s="140">
        <f>IF(U149="znížená",N149,0)</f>
        <v>0</v>
      </c>
      <c r="BG149" s="140">
        <f>IF(U149="zákl. prenesená",N149,0)</f>
        <v>0</v>
      </c>
      <c r="BH149" s="140">
        <f>IF(U149="zníž. prenesená",N149,0)</f>
        <v>0</v>
      </c>
      <c r="BI149" s="140">
        <f>IF(U149="nulová",N149,0)</f>
        <v>0</v>
      </c>
      <c r="BJ149" s="20" t="s">
        <v>135</v>
      </c>
      <c r="BK149" s="228">
        <f>ROUND(L149*K149,3)</f>
        <v>0</v>
      </c>
      <c r="BL149" s="20" t="s">
        <v>162</v>
      </c>
      <c r="BM149" s="20" t="s">
        <v>230</v>
      </c>
    </row>
    <row r="150" s="9" customFormat="1" ht="37.44" customHeight="1">
      <c r="B150" s="204"/>
      <c r="C150" s="205"/>
      <c r="D150" s="206" t="s">
        <v>130</v>
      </c>
      <c r="E150" s="206"/>
      <c r="F150" s="206"/>
      <c r="G150" s="206"/>
      <c r="H150" s="206"/>
      <c r="I150" s="206"/>
      <c r="J150" s="206"/>
      <c r="K150" s="206"/>
      <c r="L150" s="206"/>
      <c r="M150" s="206"/>
      <c r="N150" s="242">
        <f>BK150</f>
        <v>0</v>
      </c>
      <c r="O150" s="243"/>
      <c r="P150" s="243"/>
      <c r="Q150" s="243"/>
      <c r="R150" s="208"/>
      <c r="T150" s="209"/>
      <c r="U150" s="205"/>
      <c r="V150" s="205"/>
      <c r="W150" s="210">
        <f>W151</f>
        <v>0</v>
      </c>
      <c r="X150" s="205"/>
      <c r="Y150" s="210">
        <f>Y151</f>
        <v>0</v>
      </c>
      <c r="Z150" s="205"/>
      <c r="AA150" s="211">
        <f>AA151</f>
        <v>0</v>
      </c>
      <c r="AR150" s="212" t="s">
        <v>309</v>
      </c>
      <c r="AT150" s="213" t="s">
        <v>77</v>
      </c>
      <c r="AU150" s="213" t="s">
        <v>78</v>
      </c>
      <c r="AY150" s="212" t="s">
        <v>156</v>
      </c>
      <c r="BK150" s="214">
        <f>BK151</f>
        <v>0</v>
      </c>
    </row>
    <row r="151" s="1" customFormat="1" ht="38.25" customHeight="1">
      <c r="B151" s="44"/>
      <c r="C151" s="218" t="s">
        <v>10</v>
      </c>
      <c r="D151" s="218" t="s">
        <v>158</v>
      </c>
      <c r="E151" s="219" t="s">
        <v>456</v>
      </c>
      <c r="F151" s="220" t="s">
        <v>457</v>
      </c>
      <c r="G151" s="220"/>
      <c r="H151" s="220"/>
      <c r="I151" s="220"/>
      <c r="J151" s="221" t="s">
        <v>458</v>
      </c>
      <c r="K151" s="222">
        <v>1</v>
      </c>
      <c r="L151" s="223">
        <v>0</v>
      </c>
      <c r="M151" s="224"/>
      <c r="N151" s="222">
        <f>ROUND(L151*K151,3)</f>
        <v>0</v>
      </c>
      <c r="O151" s="222"/>
      <c r="P151" s="222"/>
      <c r="Q151" s="222"/>
      <c r="R151" s="46"/>
      <c r="T151" s="225" t="s">
        <v>20</v>
      </c>
      <c r="U151" s="54" t="s">
        <v>45</v>
      </c>
      <c r="V151" s="45"/>
      <c r="W151" s="226">
        <f>V151*K151</f>
        <v>0</v>
      </c>
      <c r="X151" s="226">
        <v>0</v>
      </c>
      <c r="Y151" s="226">
        <f>X151*K151</f>
        <v>0</v>
      </c>
      <c r="Z151" s="226">
        <v>0</v>
      </c>
      <c r="AA151" s="227">
        <f>Z151*K151</f>
        <v>0</v>
      </c>
      <c r="AR151" s="20" t="s">
        <v>162</v>
      </c>
      <c r="AT151" s="20" t="s">
        <v>158</v>
      </c>
      <c r="AU151" s="20" t="s">
        <v>85</v>
      </c>
      <c r="AY151" s="20" t="s">
        <v>156</v>
      </c>
      <c r="BE151" s="140">
        <f>IF(U151="základná",N151,0)</f>
        <v>0</v>
      </c>
      <c r="BF151" s="140">
        <f>IF(U151="znížená",N151,0)</f>
        <v>0</v>
      </c>
      <c r="BG151" s="140">
        <f>IF(U151="zákl. prenesená",N151,0)</f>
        <v>0</v>
      </c>
      <c r="BH151" s="140">
        <f>IF(U151="zníž. prenesená",N151,0)</f>
        <v>0</v>
      </c>
      <c r="BI151" s="140">
        <f>IF(U151="nulová",N151,0)</f>
        <v>0</v>
      </c>
      <c r="BJ151" s="20" t="s">
        <v>135</v>
      </c>
      <c r="BK151" s="228">
        <f>ROUND(L151*K151,3)</f>
        <v>0</v>
      </c>
      <c r="BL151" s="20" t="s">
        <v>162</v>
      </c>
      <c r="BM151" s="20" t="s">
        <v>235</v>
      </c>
    </row>
    <row r="152" s="1" customFormat="1" ht="49.92" customHeight="1">
      <c r="B152" s="44"/>
      <c r="C152" s="45"/>
      <c r="D152" s="206" t="s">
        <v>423</v>
      </c>
      <c r="E152" s="45"/>
      <c r="F152" s="45"/>
      <c r="G152" s="45"/>
      <c r="H152" s="45"/>
      <c r="I152" s="45"/>
      <c r="J152" s="45"/>
      <c r="K152" s="45"/>
      <c r="L152" s="45"/>
      <c r="M152" s="45"/>
      <c r="N152" s="242">
        <f>BK152</f>
        <v>0</v>
      </c>
      <c r="O152" s="243"/>
      <c r="P152" s="243"/>
      <c r="Q152" s="243"/>
      <c r="R152" s="46"/>
      <c r="T152" s="188"/>
      <c r="U152" s="45"/>
      <c r="V152" s="45"/>
      <c r="W152" s="45"/>
      <c r="X152" s="45"/>
      <c r="Y152" s="45"/>
      <c r="Z152" s="45"/>
      <c r="AA152" s="98"/>
      <c r="AT152" s="20" t="s">
        <v>77</v>
      </c>
      <c r="AU152" s="20" t="s">
        <v>78</v>
      </c>
      <c r="AY152" s="20" t="s">
        <v>424</v>
      </c>
      <c r="BK152" s="228">
        <f>SUM(BK153:BK157)</f>
        <v>0</v>
      </c>
    </row>
    <row r="153" s="1" customFormat="1" ht="22.32" customHeight="1">
      <c r="B153" s="44"/>
      <c r="C153" s="248" t="s">
        <v>20</v>
      </c>
      <c r="D153" s="248" t="s">
        <v>158</v>
      </c>
      <c r="E153" s="249" t="s">
        <v>20</v>
      </c>
      <c r="F153" s="250" t="s">
        <v>20</v>
      </c>
      <c r="G153" s="250"/>
      <c r="H153" s="250"/>
      <c r="I153" s="250"/>
      <c r="J153" s="251" t="s">
        <v>20</v>
      </c>
      <c r="K153" s="223"/>
      <c r="L153" s="223"/>
      <c r="M153" s="222"/>
      <c r="N153" s="222">
        <f>BK153</f>
        <v>0</v>
      </c>
      <c r="O153" s="222"/>
      <c r="P153" s="222"/>
      <c r="Q153" s="222"/>
      <c r="R153" s="46"/>
      <c r="T153" s="225" t="s">
        <v>20</v>
      </c>
      <c r="U153" s="252" t="s">
        <v>45</v>
      </c>
      <c r="V153" s="45"/>
      <c r="W153" s="45"/>
      <c r="X153" s="45"/>
      <c r="Y153" s="45"/>
      <c r="Z153" s="45"/>
      <c r="AA153" s="98"/>
      <c r="AT153" s="20" t="s">
        <v>424</v>
      </c>
      <c r="AU153" s="20" t="s">
        <v>85</v>
      </c>
      <c r="AY153" s="20" t="s">
        <v>424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20" t="s">
        <v>135</v>
      </c>
      <c r="BK153" s="228">
        <f>L153*K153</f>
        <v>0</v>
      </c>
    </row>
    <row r="154" s="1" customFormat="1" ht="22.32" customHeight="1">
      <c r="B154" s="44"/>
      <c r="C154" s="248" t="s">
        <v>20</v>
      </c>
      <c r="D154" s="248" t="s">
        <v>158</v>
      </c>
      <c r="E154" s="249" t="s">
        <v>20</v>
      </c>
      <c r="F154" s="250" t="s">
        <v>20</v>
      </c>
      <c r="G154" s="250"/>
      <c r="H154" s="250"/>
      <c r="I154" s="250"/>
      <c r="J154" s="251" t="s">
        <v>20</v>
      </c>
      <c r="K154" s="223"/>
      <c r="L154" s="223"/>
      <c r="M154" s="222"/>
      <c r="N154" s="222">
        <f>BK154</f>
        <v>0</v>
      </c>
      <c r="O154" s="222"/>
      <c r="P154" s="222"/>
      <c r="Q154" s="222"/>
      <c r="R154" s="46"/>
      <c r="T154" s="225" t="s">
        <v>20</v>
      </c>
      <c r="U154" s="252" t="s">
        <v>45</v>
      </c>
      <c r="V154" s="45"/>
      <c r="W154" s="45"/>
      <c r="X154" s="45"/>
      <c r="Y154" s="45"/>
      <c r="Z154" s="45"/>
      <c r="AA154" s="98"/>
      <c r="AT154" s="20" t="s">
        <v>424</v>
      </c>
      <c r="AU154" s="20" t="s">
        <v>85</v>
      </c>
      <c r="AY154" s="20" t="s">
        <v>424</v>
      </c>
      <c r="BE154" s="140">
        <f>IF(U154="základná",N154,0)</f>
        <v>0</v>
      </c>
      <c r="BF154" s="140">
        <f>IF(U154="znížená",N154,0)</f>
        <v>0</v>
      </c>
      <c r="BG154" s="140">
        <f>IF(U154="zákl. prenesená",N154,0)</f>
        <v>0</v>
      </c>
      <c r="BH154" s="140">
        <f>IF(U154="zníž. prenesená",N154,0)</f>
        <v>0</v>
      </c>
      <c r="BI154" s="140">
        <f>IF(U154="nulová",N154,0)</f>
        <v>0</v>
      </c>
      <c r="BJ154" s="20" t="s">
        <v>135</v>
      </c>
      <c r="BK154" s="228">
        <f>L154*K154</f>
        <v>0</v>
      </c>
    </row>
    <row r="155" s="1" customFormat="1" ht="22.32" customHeight="1">
      <c r="B155" s="44"/>
      <c r="C155" s="248" t="s">
        <v>20</v>
      </c>
      <c r="D155" s="248" t="s">
        <v>158</v>
      </c>
      <c r="E155" s="249" t="s">
        <v>20</v>
      </c>
      <c r="F155" s="250" t="s">
        <v>20</v>
      </c>
      <c r="G155" s="250"/>
      <c r="H155" s="250"/>
      <c r="I155" s="250"/>
      <c r="J155" s="251" t="s">
        <v>20</v>
      </c>
      <c r="K155" s="223"/>
      <c r="L155" s="223"/>
      <c r="M155" s="222"/>
      <c r="N155" s="222">
        <f>BK155</f>
        <v>0</v>
      </c>
      <c r="O155" s="222"/>
      <c r="P155" s="222"/>
      <c r="Q155" s="222"/>
      <c r="R155" s="46"/>
      <c r="T155" s="225" t="s">
        <v>20</v>
      </c>
      <c r="U155" s="252" t="s">
        <v>45</v>
      </c>
      <c r="V155" s="45"/>
      <c r="W155" s="45"/>
      <c r="X155" s="45"/>
      <c r="Y155" s="45"/>
      <c r="Z155" s="45"/>
      <c r="AA155" s="98"/>
      <c r="AT155" s="20" t="s">
        <v>424</v>
      </c>
      <c r="AU155" s="20" t="s">
        <v>85</v>
      </c>
      <c r="AY155" s="20" t="s">
        <v>424</v>
      </c>
      <c r="BE155" s="140">
        <f>IF(U155="základná",N155,0)</f>
        <v>0</v>
      </c>
      <c r="BF155" s="140">
        <f>IF(U155="znížená",N155,0)</f>
        <v>0</v>
      </c>
      <c r="BG155" s="140">
        <f>IF(U155="zákl. prenesená",N155,0)</f>
        <v>0</v>
      </c>
      <c r="BH155" s="140">
        <f>IF(U155="zníž. prenesená",N155,0)</f>
        <v>0</v>
      </c>
      <c r="BI155" s="140">
        <f>IF(U155="nulová",N155,0)</f>
        <v>0</v>
      </c>
      <c r="BJ155" s="20" t="s">
        <v>135</v>
      </c>
      <c r="BK155" s="228">
        <f>L155*K155</f>
        <v>0</v>
      </c>
    </row>
    <row r="156" s="1" customFormat="1" ht="22.32" customHeight="1">
      <c r="B156" s="44"/>
      <c r="C156" s="248" t="s">
        <v>20</v>
      </c>
      <c r="D156" s="248" t="s">
        <v>158</v>
      </c>
      <c r="E156" s="249" t="s">
        <v>20</v>
      </c>
      <c r="F156" s="250" t="s">
        <v>20</v>
      </c>
      <c r="G156" s="250"/>
      <c r="H156" s="250"/>
      <c r="I156" s="250"/>
      <c r="J156" s="251" t="s">
        <v>20</v>
      </c>
      <c r="K156" s="223"/>
      <c r="L156" s="223"/>
      <c r="M156" s="222"/>
      <c r="N156" s="222">
        <f>BK156</f>
        <v>0</v>
      </c>
      <c r="O156" s="222"/>
      <c r="P156" s="222"/>
      <c r="Q156" s="222"/>
      <c r="R156" s="46"/>
      <c r="T156" s="225" t="s">
        <v>20</v>
      </c>
      <c r="U156" s="252" t="s">
        <v>45</v>
      </c>
      <c r="V156" s="45"/>
      <c r="W156" s="45"/>
      <c r="X156" s="45"/>
      <c r="Y156" s="45"/>
      <c r="Z156" s="45"/>
      <c r="AA156" s="98"/>
      <c r="AT156" s="20" t="s">
        <v>424</v>
      </c>
      <c r="AU156" s="20" t="s">
        <v>85</v>
      </c>
      <c r="AY156" s="20" t="s">
        <v>424</v>
      </c>
      <c r="BE156" s="140">
        <f>IF(U156="základná",N156,0)</f>
        <v>0</v>
      </c>
      <c r="BF156" s="140">
        <f>IF(U156="znížená",N156,0)</f>
        <v>0</v>
      </c>
      <c r="BG156" s="140">
        <f>IF(U156="zákl. prenesená",N156,0)</f>
        <v>0</v>
      </c>
      <c r="BH156" s="140">
        <f>IF(U156="zníž. prenesená",N156,0)</f>
        <v>0</v>
      </c>
      <c r="BI156" s="140">
        <f>IF(U156="nulová",N156,0)</f>
        <v>0</v>
      </c>
      <c r="BJ156" s="20" t="s">
        <v>135</v>
      </c>
      <c r="BK156" s="228">
        <f>L156*K156</f>
        <v>0</v>
      </c>
    </row>
    <row r="157" s="1" customFormat="1" ht="22.32" customHeight="1">
      <c r="B157" s="44"/>
      <c r="C157" s="248" t="s">
        <v>20</v>
      </c>
      <c r="D157" s="248" t="s">
        <v>158</v>
      </c>
      <c r="E157" s="249" t="s">
        <v>20</v>
      </c>
      <c r="F157" s="250" t="s">
        <v>20</v>
      </c>
      <c r="G157" s="250"/>
      <c r="H157" s="250"/>
      <c r="I157" s="250"/>
      <c r="J157" s="251" t="s">
        <v>20</v>
      </c>
      <c r="K157" s="223"/>
      <c r="L157" s="223"/>
      <c r="M157" s="222"/>
      <c r="N157" s="222">
        <f>BK157</f>
        <v>0</v>
      </c>
      <c r="O157" s="222"/>
      <c r="P157" s="222"/>
      <c r="Q157" s="222"/>
      <c r="R157" s="46"/>
      <c r="T157" s="225" t="s">
        <v>20</v>
      </c>
      <c r="U157" s="252" t="s">
        <v>45</v>
      </c>
      <c r="V157" s="70"/>
      <c r="W157" s="70"/>
      <c r="X157" s="70"/>
      <c r="Y157" s="70"/>
      <c r="Z157" s="70"/>
      <c r="AA157" s="72"/>
      <c r="AT157" s="20" t="s">
        <v>424</v>
      </c>
      <c r="AU157" s="20" t="s">
        <v>85</v>
      </c>
      <c r="AY157" s="20" t="s">
        <v>424</v>
      </c>
      <c r="BE157" s="140">
        <f>IF(U157="základná",N157,0)</f>
        <v>0</v>
      </c>
      <c r="BF157" s="140">
        <f>IF(U157="znížená",N157,0)</f>
        <v>0</v>
      </c>
      <c r="BG157" s="140">
        <f>IF(U157="zákl. prenesená",N157,0)</f>
        <v>0</v>
      </c>
      <c r="BH157" s="140">
        <f>IF(U157="zníž. prenesená",N157,0)</f>
        <v>0</v>
      </c>
      <c r="BI157" s="140">
        <f>IF(U157="nulová",N157,0)</f>
        <v>0</v>
      </c>
      <c r="BJ157" s="20" t="s">
        <v>135</v>
      </c>
      <c r="BK157" s="228">
        <f>L157*K157</f>
        <v>0</v>
      </c>
    </row>
    <row r="158" s="1" customFormat="1" ht="6.96" customHeight="1">
      <c r="B158" s="73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5"/>
    </row>
  </sheetData>
  <sheetProtection sheet="1" formatColumns="0" formatRows="0" objects="1" scenarios="1" spinCount="10" saltValue="wA7iD9ccSeOoLkF7mwk9iZqusIhtiirzSw4lIP4rq+HbDajscLU3mxVnuI3oerM3tGluUfpn87OuH8A/yoTfOw==" hashValue="y/DXmOwCadDWsjAaskvlimylx/FRrnBvWizGGKrGC9Dok94wlgXuv22i0cuby0OhmCwFGzyGcQzsk+DfQOVL9Q==" algorithmName="SHA-512" password="CC35"/>
  <mergeCells count="153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N105:Q105"/>
    <mergeCell ref="L107:Q107"/>
    <mergeCell ref="C113:Q11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3:I133"/>
    <mergeCell ref="L133:M133"/>
    <mergeCell ref="N133:Q133"/>
    <mergeCell ref="F134:I134"/>
    <mergeCell ref="L134:M134"/>
    <mergeCell ref="N134:Q134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1:I151"/>
    <mergeCell ref="L151:M151"/>
    <mergeCell ref="N151:Q151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N124:Q124"/>
    <mergeCell ref="N125:Q125"/>
    <mergeCell ref="N126:Q126"/>
    <mergeCell ref="N127:Q127"/>
    <mergeCell ref="N131:Q131"/>
    <mergeCell ref="N132:Q132"/>
    <mergeCell ref="N135:Q135"/>
    <mergeCell ref="N136:Q136"/>
    <mergeCell ref="N150:Q150"/>
    <mergeCell ref="N152:Q152"/>
    <mergeCell ref="H1:K1"/>
    <mergeCell ref="S2:AC2"/>
  </mergeCells>
  <dataValidations count="2">
    <dataValidation type="list" allowBlank="1" showInputMessage="1" showErrorMessage="1" error="Povolené sú hodnoty K, M." sqref="D153:D158">
      <formula1>"K, M"</formula1>
    </dataValidation>
    <dataValidation type="list" allowBlank="1" showInputMessage="1" showErrorMessage="1" error="Povolené sú hodnoty základná, znížená, nulová." sqref="U153:U158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3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107</v>
      </c>
      <c r="G1" s="13"/>
      <c r="H1" s="152" t="s">
        <v>108</v>
      </c>
      <c r="I1" s="152"/>
      <c r="J1" s="152"/>
      <c r="K1" s="152"/>
      <c r="L1" s="13" t="s">
        <v>109</v>
      </c>
      <c r="M1" s="11"/>
      <c r="N1" s="11"/>
      <c r="O1" s="12" t="s">
        <v>110</v>
      </c>
      <c r="P1" s="11"/>
      <c r="Q1" s="11"/>
      <c r="R1" s="11"/>
      <c r="S1" s="13" t="s">
        <v>111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91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78</v>
      </c>
    </row>
    <row r="4" ht="36.96" customHeight="1">
      <c r="B4" s="24"/>
      <c r="C4" s="25" t="s">
        <v>112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 SL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113</v>
      </c>
      <c r="E7" s="45"/>
      <c r="F7" s="34" t="s">
        <v>459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115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5. 8. 2020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tr">
        <f>IF('Rekapitulácia stavby'!AN10="","",'Rekapitulácia stavby'!AN10)</f>
        <v/>
      </c>
      <c r="P11" s="31"/>
      <c r="Q11" s="45"/>
      <c r="R11" s="46"/>
    </row>
    <row r="12" s="1" customFormat="1" ht="18" customHeight="1">
      <c r="B12" s="44"/>
      <c r="C12" s="45"/>
      <c r="D12" s="45"/>
      <c r="E12" s="31" t="str">
        <f>IF('Rekapitulácia stavby'!E11="","",'Rekapitulácia stavby'!E11)</f>
        <v>Mesto Stará Ľubovňa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tr">
        <f>IF('Rekapitulácia stavby'!AN11="","",'Rekapitulácia stavby'!AN11)</f>
        <v/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Štefan Petrilák - ÚVK ZTI PROJEKT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>Štefan Petrilák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38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116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101</v>
      </c>
      <c r="E28" s="45"/>
      <c r="F28" s="45"/>
      <c r="G28" s="45"/>
      <c r="H28" s="45"/>
      <c r="I28" s="45"/>
      <c r="J28" s="45"/>
      <c r="K28" s="45"/>
      <c r="L28" s="45"/>
      <c r="M28" s="43">
        <f>N92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41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42</v>
      </c>
      <c r="E32" s="52" t="s">
        <v>43</v>
      </c>
      <c r="F32" s="53">
        <v>0.20000000000000001</v>
      </c>
      <c r="G32" s="159" t="s">
        <v>44</v>
      </c>
      <c r="H32" s="160">
        <f>ROUND((((SUM(BE92:BE99)+SUM(BE117:BE148))+SUM(BE150:BE154))),2)</f>
        <v>0</v>
      </c>
      <c r="I32" s="45"/>
      <c r="J32" s="45"/>
      <c r="K32" s="45"/>
      <c r="L32" s="45"/>
      <c r="M32" s="160">
        <f>ROUND(((ROUND((SUM(BE92:BE99)+SUM(BE117:BE148)), 2)*F32)+SUM(BE150:BE154)*F32),2)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45</v>
      </c>
      <c r="F33" s="53">
        <v>0.20000000000000001</v>
      </c>
      <c r="G33" s="159" t="s">
        <v>44</v>
      </c>
      <c r="H33" s="160">
        <f>ROUND((((SUM(BF92:BF99)+SUM(BF117:BF148))+SUM(BF150:BF154))),2)</f>
        <v>0</v>
      </c>
      <c r="I33" s="45"/>
      <c r="J33" s="45"/>
      <c r="K33" s="45"/>
      <c r="L33" s="45"/>
      <c r="M33" s="160">
        <f>ROUND(((ROUND((SUM(BF92:BF99)+SUM(BF117:BF148)), 2)*F33)+SUM(BF150:BF154)*F33),2)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46</v>
      </c>
      <c r="F34" s="53">
        <v>0.20000000000000001</v>
      </c>
      <c r="G34" s="159" t="s">
        <v>44</v>
      </c>
      <c r="H34" s="160">
        <f>ROUND((((SUM(BG92:BG99)+SUM(BG117:BG148))+SUM(BG150:BG154))),2)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47</v>
      </c>
      <c r="F35" s="53">
        <v>0.20000000000000001</v>
      </c>
      <c r="G35" s="159" t="s">
        <v>44</v>
      </c>
      <c r="H35" s="160">
        <f>ROUND((((SUM(BH92:BH99)+SUM(BH117:BH148))+SUM(BH150:BH154))),2)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48</v>
      </c>
      <c r="F36" s="53">
        <v>0</v>
      </c>
      <c r="G36" s="159" t="s">
        <v>44</v>
      </c>
      <c r="H36" s="160">
        <f>ROUND((((SUM(BI92:BI99)+SUM(BI117:BI148))+SUM(BI150:BI154))),2)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49</v>
      </c>
      <c r="E38" s="101"/>
      <c r="F38" s="101"/>
      <c r="G38" s="162" t="s">
        <v>50</v>
      </c>
      <c r="H38" s="163" t="s">
        <v>51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52</v>
      </c>
      <c r="E50" s="65"/>
      <c r="F50" s="65"/>
      <c r="G50" s="65"/>
      <c r="H50" s="66"/>
      <c r="I50" s="45"/>
      <c r="J50" s="64" t="s">
        <v>53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54</v>
      </c>
      <c r="E59" s="70"/>
      <c r="F59" s="70"/>
      <c r="G59" s="71" t="s">
        <v>55</v>
      </c>
      <c r="H59" s="72"/>
      <c r="I59" s="45"/>
      <c r="J59" s="69" t="s">
        <v>54</v>
      </c>
      <c r="K59" s="70"/>
      <c r="L59" s="70"/>
      <c r="M59" s="70"/>
      <c r="N59" s="71" t="s">
        <v>55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56</v>
      </c>
      <c r="E61" s="65"/>
      <c r="F61" s="65"/>
      <c r="G61" s="65"/>
      <c r="H61" s="66"/>
      <c r="I61" s="45"/>
      <c r="J61" s="64" t="s">
        <v>57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54</v>
      </c>
      <c r="E70" s="70"/>
      <c r="F70" s="70"/>
      <c r="G70" s="71" t="s">
        <v>55</v>
      </c>
      <c r="H70" s="72"/>
      <c r="I70" s="45"/>
      <c r="J70" s="69" t="s">
        <v>54</v>
      </c>
      <c r="K70" s="70"/>
      <c r="L70" s="70"/>
      <c r="M70" s="70"/>
      <c r="N70" s="71" t="s">
        <v>55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117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 SL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113</v>
      </c>
      <c r="D79" s="45"/>
      <c r="E79" s="45"/>
      <c r="F79" s="85" t="str">
        <f>F7</f>
        <v xml:space="preserve">03 - Podzemná nádrž -  03 - Podzemná nádrž na d...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5. 8. 2020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 - 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118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119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120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N117</f>
        <v>0</v>
      </c>
      <c r="O88" s="172"/>
      <c r="P88" s="172"/>
      <c r="Q88" s="172"/>
      <c r="R88" s="46"/>
      <c r="T88" s="169"/>
      <c r="U88" s="169"/>
      <c r="AU88" s="20" t="s">
        <v>121</v>
      </c>
    </row>
    <row r="89" s="6" customFormat="1" ht="24.96" customHeight="1">
      <c r="B89" s="173"/>
      <c r="C89" s="174"/>
      <c r="D89" s="175" t="s">
        <v>122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N118</f>
        <v>0</v>
      </c>
      <c r="O89" s="174"/>
      <c r="P89" s="174"/>
      <c r="Q89" s="174"/>
      <c r="R89" s="177"/>
      <c r="T89" s="178"/>
      <c r="U89" s="178"/>
    </row>
    <row r="90" s="6" customFormat="1" ht="21.84" customHeight="1">
      <c r="B90" s="173"/>
      <c r="C90" s="174"/>
      <c r="D90" s="175" t="s">
        <v>131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83">
        <f>N149</f>
        <v>0</v>
      </c>
      <c r="O90" s="174"/>
      <c r="P90" s="174"/>
      <c r="Q90" s="174"/>
      <c r="R90" s="177"/>
      <c r="T90" s="178"/>
      <c r="U90" s="178"/>
    </row>
    <row r="91" s="1" customFormat="1" ht="21.84" customHeight="1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6"/>
      <c r="T91" s="169"/>
      <c r="U91" s="169"/>
    </row>
    <row r="92" s="1" customFormat="1" ht="29.28" customHeight="1">
      <c r="B92" s="44"/>
      <c r="C92" s="171" t="s">
        <v>132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172">
        <f>ROUND(N93+N94+N95+N96+N97+N98,2)</f>
        <v>0</v>
      </c>
      <c r="O92" s="184"/>
      <c r="P92" s="184"/>
      <c r="Q92" s="184"/>
      <c r="R92" s="46"/>
      <c r="T92" s="185"/>
      <c r="U92" s="186" t="s">
        <v>42</v>
      </c>
    </row>
    <row r="93" s="1" customFormat="1" ht="18" customHeight="1">
      <c r="B93" s="44"/>
      <c r="C93" s="45"/>
      <c r="D93" s="141" t="s">
        <v>133</v>
      </c>
      <c r="E93" s="134"/>
      <c r="F93" s="134"/>
      <c r="G93" s="134"/>
      <c r="H93" s="134"/>
      <c r="I93" s="45"/>
      <c r="J93" s="45"/>
      <c r="K93" s="45"/>
      <c r="L93" s="45"/>
      <c r="M93" s="45"/>
      <c r="N93" s="135">
        <f>ROUND(N88*T93,2)</f>
        <v>0</v>
      </c>
      <c r="O93" s="136"/>
      <c r="P93" s="136"/>
      <c r="Q93" s="136"/>
      <c r="R93" s="46"/>
      <c r="S93" s="187"/>
      <c r="T93" s="188"/>
      <c r="U93" s="189" t="s">
        <v>45</v>
      </c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90" t="s">
        <v>134</v>
      </c>
      <c r="AZ93" s="187"/>
      <c r="BA93" s="187"/>
      <c r="BB93" s="187"/>
      <c r="BC93" s="187"/>
      <c r="BD93" s="187"/>
      <c r="BE93" s="191">
        <f>IF(U93="základná",N93,0)</f>
        <v>0</v>
      </c>
      <c r="BF93" s="191">
        <f>IF(U93="znížená",N93,0)</f>
        <v>0</v>
      </c>
      <c r="BG93" s="191">
        <f>IF(U93="zákl. prenesená",N93,0)</f>
        <v>0</v>
      </c>
      <c r="BH93" s="191">
        <f>IF(U93="zníž. prenesená",N93,0)</f>
        <v>0</v>
      </c>
      <c r="BI93" s="191">
        <f>IF(U93="nulová",N93,0)</f>
        <v>0</v>
      </c>
      <c r="BJ93" s="190" t="s">
        <v>135</v>
      </c>
      <c r="BK93" s="187"/>
      <c r="BL93" s="187"/>
      <c r="BM93" s="187"/>
    </row>
    <row r="94" s="1" customFormat="1" ht="18" customHeight="1">
      <c r="B94" s="44"/>
      <c r="C94" s="45"/>
      <c r="D94" s="141" t="s">
        <v>136</v>
      </c>
      <c r="E94" s="134"/>
      <c r="F94" s="134"/>
      <c r="G94" s="134"/>
      <c r="H94" s="134"/>
      <c r="I94" s="45"/>
      <c r="J94" s="45"/>
      <c r="K94" s="45"/>
      <c r="L94" s="45"/>
      <c r="M94" s="45"/>
      <c r="N94" s="135">
        <f>ROUND(N88*T94,2)</f>
        <v>0</v>
      </c>
      <c r="O94" s="136"/>
      <c r="P94" s="136"/>
      <c r="Q94" s="136"/>
      <c r="R94" s="46"/>
      <c r="S94" s="187"/>
      <c r="T94" s="188"/>
      <c r="U94" s="189" t="s">
        <v>45</v>
      </c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90" t="s">
        <v>134</v>
      </c>
      <c r="AZ94" s="187"/>
      <c r="BA94" s="187"/>
      <c r="BB94" s="187"/>
      <c r="BC94" s="187"/>
      <c r="BD94" s="187"/>
      <c r="BE94" s="191">
        <f>IF(U94="základná",N94,0)</f>
        <v>0</v>
      </c>
      <c r="BF94" s="191">
        <f>IF(U94="znížená",N94,0)</f>
        <v>0</v>
      </c>
      <c r="BG94" s="191">
        <f>IF(U94="zákl. prenesená",N94,0)</f>
        <v>0</v>
      </c>
      <c r="BH94" s="191">
        <f>IF(U94="zníž. prenesená",N94,0)</f>
        <v>0</v>
      </c>
      <c r="BI94" s="191">
        <f>IF(U94="nulová",N94,0)</f>
        <v>0</v>
      </c>
      <c r="BJ94" s="190" t="s">
        <v>135</v>
      </c>
      <c r="BK94" s="187"/>
      <c r="BL94" s="187"/>
      <c r="BM94" s="187"/>
    </row>
    <row r="95" s="1" customFormat="1" ht="18" customHeight="1">
      <c r="B95" s="44"/>
      <c r="C95" s="45"/>
      <c r="D95" s="141" t="s">
        <v>137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7"/>
      <c r="T95" s="188"/>
      <c r="U95" s="189" t="s">
        <v>45</v>
      </c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90" t="s">
        <v>134</v>
      </c>
      <c r="AZ95" s="187"/>
      <c r="BA95" s="187"/>
      <c r="BB95" s="187"/>
      <c r="BC95" s="187"/>
      <c r="BD95" s="187"/>
      <c r="BE95" s="191">
        <f>IF(U95="základná",N95,0)</f>
        <v>0</v>
      </c>
      <c r="BF95" s="191">
        <f>IF(U95="znížená",N95,0)</f>
        <v>0</v>
      </c>
      <c r="BG95" s="191">
        <f>IF(U95="zákl. prenesená",N95,0)</f>
        <v>0</v>
      </c>
      <c r="BH95" s="191">
        <f>IF(U95="zníž. prenesená",N95,0)</f>
        <v>0</v>
      </c>
      <c r="BI95" s="191">
        <f>IF(U95="nulová",N95,0)</f>
        <v>0</v>
      </c>
      <c r="BJ95" s="190" t="s">
        <v>135</v>
      </c>
      <c r="BK95" s="187"/>
      <c r="BL95" s="187"/>
      <c r="BM95" s="187"/>
    </row>
    <row r="96" s="1" customFormat="1" ht="18" customHeight="1">
      <c r="B96" s="44"/>
      <c r="C96" s="45"/>
      <c r="D96" s="141" t="s">
        <v>138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7"/>
      <c r="T96" s="188"/>
      <c r="U96" s="189" t="s">
        <v>45</v>
      </c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90" t="s">
        <v>134</v>
      </c>
      <c r="AZ96" s="187"/>
      <c r="BA96" s="187"/>
      <c r="BB96" s="187"/>
      <c r="BC96" s="187"/>
      <c r="BD96" s="187"/>
      <c r="BE96" s="191">
        <f>IF(U96="základná",N96,0)</f>
        <v>0</v>
      </c>
      <c r="BF96" s="191">
        <f>IF(U96="znížená",N96,0)</f>
        <v>0</v>
      </c>
      <c r="BG96" s="191">
        <f>IF(U96="zákl. prenesená",N96,0)</f>
        <v>0</v>
      </c>
      <c r="BH96" s="191">
        <f>IF(U96="zníž. prenesená",N96,0)</f>
        <v>0</v>
      </c>
      <c r="BI96" s="191">
        <f>IF(U96="nulová",N96,0)</f>
        <v>0</v>
      </c>
      <c r="BJ96" s="190" t="s">
        <v>135</v>
      </c>
      <c r="BK96" s="187"/>
      <c r="BL96" s="187"/>
      <c r="BM96" s="187"/>
    </row>
    <row r="97" s="1" customFormat="1" ht="18" customHeight="1">
      <c r="B97" s="44"/>
      <c r="C97" s="45"/>
      <c r="D97" s="141" t="s">
        <v>139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7"/>
      <c r="T97" s="188"/>
      <c r="U97" s="189" t="s">
        <v>45</v>
      </c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90" t="s">
        <v>134</v>
      </c>
      <c r="AZ97" s="187"/>
      <c r="BA97" s="187"/>
      <c r="BB97" s="187"/>
      <c r="BC97" s="187"/>
      <c r="BD97" s="187"/>
      <c r="BE97" s="191">
        <f>IF(U97="základná",N97,0)</f>
        <v>0</v>
      </c>
      <c r="BF97" s="191">
        <f>IF(U97="znížená",N97,0)</f>
        <v>0</v>
      </c>
      <c r="BG97" s="191">
        <f>IF(U97="zákl. prenesená",N97,0)</f>
        <v>0</v>
      </c>
      <c r="BH97" s="191">
        <f>IF(U97="zníž. prenesená",N97,0)</f>
        <v>0</v>
      </c>
      <c r="BI97" s="191">
        <f>IF(U97="nulová",N97,0)</f>
        <v>0</v>
      </c>
      <c r="BJ97" s="190" t="s">
        <v>135</v>
      </c>
      <c r="BK97" s="187"/>
      <c r="BL97" s="187"/>
      <c r="BM97" s="187"/>
    </row>
    <row r="98" s="1" customFormat="1" ht="18" customHeight="1">
      <c r="B98" s="44"/>
      <c r="C98" s="45"/>
      <c r="D98" s="134" t="s">
        <v>140</v>
      </c>
      <c r="E98" s="45"/>
      <c r="F98" s="45"/>
      <c r="G98" s="45"/>
      <c r="H98" s="45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7"/>
      <c r="T98" s="192"/>
      <c r="U98" s="193" t="s">
        <v>45</v>
      </c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90" t="s">
        <v>141</v>
      </c>
      <c r="AZ98" s="187"/>
      <c r="BA98" s="187"/>
      <c r="BB98" s="187"/>
      <c r="BC98" s="187"/>
      <c r="BD98" s="187"/>
      <c r="BE98" s="191">
        <f>IF(U98="základná",N98,0)</f>
        <v>0</v>
      </c>
      <c r="BF98" s="191">
        <f>IF(U98="znížená",N98,0)</f>
        <v>0</v>
      </c>
      <c r="BG98" s="191">
        <f>IF(U98="zákl. prenesená",N98,0)</f>
        <v>0</v>
      </c>
      <c r="BH98" s="191">
        <f>IF(U98="zníž. prenesená",N98,0)</f>
        <v>0</v>
      </c>
      <c r="BI98" s="191">
        <f>IF(U98="nulová",N98,0)</f>
        <v>0</v>
      </c>
      <c r="BJ98" s="190" t="s">
        <v>135</v>
      </c>
      <c r="BK98" s="187"/>
      <c r="BL98" s="187"/>
      <c r="BM98" s="187"/>
    </row>
    <row r="99" s="1" customForma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  <c r="T99" s="169"/>
      <c r="U99" s="169"/>
    </row>
    <row r="100" s="1" customFormat="1" ht="29.28" customHeight="1">
      <c r="B100" s="44"/>
      <c r="C100" s="148" t="s">
        <v>106</v>
      </c>
      <c r="D100" s="149"/>
      <c r="E100" s="149"/>
      <c r="F100" s="149"/>
      <c r="G100" s="149"/>
      <c r="H100" s="149"/>
      <c r="I100" s="149"/>
      <c r="J100" s="149"/>
      <c r="K100" s="149"/>
      <c r="L100" s="150">
        <f>ROUND(SUM(N88+N92),2)</f>
        <v>0</v>
      </c>
      <c r="M100" s="150"/>
      <c r="N100" s="150"/>
      <c r="O100" s="150"/>
      <c r="P100" s="150"/>
      <c r="Q100" s="150"/>
      <c r="R100" s="46"/>
      <c r="T100" s="169"/>
      <c r="U100" s="169"/>
    </row>
    <row r="101" s="1" customFormat="1" ht="6.96" customHeight="1"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5"/>
      <c r="T101" s="169"/>
      <c r="U101" s="169"/>
    </row>
    <row r="105" s="1" customFormat="1" ht="6.96" customHeight="1">
      <c r="B105" s="76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8"/>
    </row>
    <row r="106" s="1" customFormat="1" ht="36.96" customHeight="1">
      <c r="B106" s="44"/>
      <c r="C106" s="25" t="s">
        <v>142</v>
      </c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6"/>
    </row>
    <row r="107" s="1" customFormat="1" ht="6.96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30" customHeight="1">
      <c r="B108" s="44"/>
      <c r="C108" s="36" t="s">
        <v>17</v>
      </c>
      <c r="D108" s="45"/>
      <c r="E108" s="45"/>
      <c r="F108" s="153" t="str">
        <f>F6</f>
        <v>Vodozadržné opatrenia - ZŠ Za vodou SL</v>
      </c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45"/>
      <c r="R108" s="46"/>
    </row>
    <row r="109" s="1" customFormat="1" ht="36.96" customHeight="1">
      <c r="B109" s="44"/>
      <c r="C109" s="83" t="s">
        <v>113</v>
      </c>
      <c r="D109" s="45"/>
      <c r="E109" s="45"/>
      <c r="F109" s="85" t="str">
        <f>F7</f>
        <v xml:space="preserve">03 - Podzemná nádrž -  03 - Podzemná nádrž na d...</v>
      </c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="1" customFormat="1" ht="6.96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18" customHeight="1">
      <c r="B111" s="44"/>
      <c r="C111" s="36" t="s">
        <v>22</v>
      </c>
      <c r="D111" s="45"/>
      <c r="E111" s="45"/>
      <c r="F111" s="31" t="str">
        <f>F9</f>
        <v xml:space="preserve"> </v>
      </c>
      <c r="G111" s="45"/>
      <c r="H111" s="45"/>
      <c r="I111" s="45"/>
      <c r="J111" s="45"/>
      <c r="K111" s="36" t="s">
        <v>24</v>
      </c>
      <c r="L111" s="45"/>
      <c r="M111" s="88" t="str">
        <f>IF(O9="","",O9)</f>
        <v>5. 8. 2020</v>
      </c>
      <c r="N111" s="88"/>
      <c r="O111" s="88"/>
      <c r="P111" s="88"/>
      <c r="Q111" s="45"/>
      <c r="R111" s="46"/>
    </row>
    <row r="112" s="1" customFormat="1" ht="6.96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>
      <c r="B113" s="44"/>
      <c r="C113" s="36" t="s">
        <v>26</v>
      </c>
      <c r="D113" s="45"/>
      <c r="E113" s="45"/>
      <c r="F113" s="31" t="str">
        <f>E12</f>
        <v>Mesto Stará Ľubovňa</v>
      </c>
      <c r="G113" s="45"/>
      <c r="H113" s="45"/>
      <c r="I113" s="45"/>
      <c r="J113" s="45"/>
      <c r="K113" s="36" t="s">
        <v>32</v>
      </c>
      <c r="L113" s="45"/>
      <c r="M113" s="31" t="str">
        <f>E18</f>
        <v>Štefan Petrilák - ÚVK ZTI PROJEKT</v>
      </c>
      <c r="N113" s="31"/>
      <c r="O113" s="31"/>
      <c r="P113" s="31"/>
      <c r="Q113" s="31"/>
      <c r="R113" s="46"/>
    </row>
    <row r="114" s="1" customFormat="1" ht="14.4" customHeight="1">
      <c r="B114" s="44"/>
      <c r="C114" s="36" t="s">
        <v>30</v>
      </c>
      <c r="D114" s="45"/>
      <c r="E114" s="45"/>
      <c r="F114" s="31" t="str">
        <f>IF(E15="","",E15)</f>
        <v>Vyplň údaj</v>
      </c>
      <c r="G114" s="45"/>
      <c r="H114" s="45"/>
      <c r="I114" s="45"/>
      <c r="J114" s="45"/>
      <c r="K114" s="36" t="s">
        <v>36</v>
      </c>
      <c r="L114" s="45"/>
      <c r="M114" s="31" t="str">
        <f>E21</f>
        <v>Štefan Petrilák</v>
      </c>
      <c r="N114" s="31"/>
      <c r="O114" s="31"/>
      <c r="P114" s="31"/>
      <c r="Q114" s="31"/>
      <c r="R114" s="46"/>
    </row>
    <row r="115" s="1" customFormat="1" ht="10.32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8" customFormat="1" ht="29.28" customHeight="1">
      <c r="B116" s="194"/>
      <c r="C116" s="195" t="s">
        <v>143</v>
      </c>
      <c r="D116" s="196" t="s">
        <v>144</v>
      </c>
      <c r="E116" s="196" t="s">
        <v>60</v>
      </c>
      <c r="F116" s="196" t="s">
        <v>145</v>
      </c>
      <c r="G116" s="196"/>
      <c r="H116" s="196"/>
      <c r="I116" s="196"/>
      <c r="J116" s="196" t="s">
        <v>146</v>
      </c>
      <c r="K116" s="196" t="s">
        <v>147</v>
      </c>
      <c r="L116" s="196" t="s">
        <v>148</v>
      </c>
      <c r="M116" s="196"/>
      <c r="N116" s="196" t="s">
        <v>119</v>
      </c>
      <c r="O116" s="196"/>
      <c r="P116" s="196"/>
      <c r="Q116" s="197"/>
      <c r="R116" s="198"/>
      <c r="T116" s="104" t="s">
        <v>149</v>
      </c>
      <c r="U116" s="105" t="s">
        <v>42</v>
      </c>
      <c r="V116" s="105" t="s">
        <v>150</v>
      </c>
      <c r="W116" s="105" t="s">
        <v>151</v>
      </c>
      <c r="X116" s="105" t="s">
        <v>152</v>
      </c>
      <c r="Y116" s="105" t="s">
        <v>153</v>
      </c>
      <c r="Z116" s="105" t="s">
        <v>154</v>
      </c>
      <c r="AA116" s="106" t="s">
        <v>155</v>
      </c>
    </row>
    <row r="117" s="1" customFormat="1" ht="29.28" customHeight="1">
      <c r="B117" s="44"/>
      <c r="C117" s="108" t="s">
        <v>116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199">
        <f>BK117</f>
        <v>0</v>
      </c>
      <c r="O117" s="200"/>
      <c r="P117" s="200"/>
      <c r="Q117" s="200"/>
      <c r="R117" s="46"/>
      <c r="T117" s="107"/>
      <c r="U117" s="65"/>
      <c r="V117" s="65"/>
      <c r="W117" s="201">
        <f>W118+W149</f>
        <v>0</v>
      </c>
      <c r="X117" s="65"/>
      <c r="Y117" s="201">
        <f>Y118+Y149</f>
        <v>11.082396999999999</v>
      </c>
      <c r="Z117" s="65"/>
      <c r="AA117" s="202">
        <f>AA118+AA149</f>
        <v>34.200000000000003</v>
      </c>
      <c r="AT117" s="20" t="s">
        <v>77</v>
      </c>
      <c r="AU117" s="20" t="s">
        <v>121</v>
      </c>
      <c r="BK117" s="203">
        <f>BK118+BK149</f>
        <v>0</v>
      </c>
    </row>
    <row r="118" s="9" customFormat="1" ht="37.44" customHeight="1">
      <c r="B118" s="204"/>
      <c r="C118" s="205"/>
      <c r="D118" s="206" t="s">
        <v>122</v>
      </c>
      <c r="E118" s="206"/>
      <c r="F118" s="206"/>
      <c r="G118" s="206"/>
      <c r="H118" s="206"/>
      <c r="I118" s="206"/>
      <c r="J118" s="206"/>
      <c r="K118" s="206"/>
      <c r="L118" s="206"/>
      <c r="M118" s="206"/>
      <c r="N118" s="246">
        <f>BK118</f>
        <v>0</v>
      </c>
      <c r="O118" s="247"/>
      <c r="P118" s="247"/>
      <c r="Q118" s="247"/>
      <c r="R118" s="208"/>
      <c r="T118" s="209"/>
      <c r="U118" s="205"/>
      <c r="V118" s="205"/>
      <c r="W118" s="210">
        <f>SUM(W119:W148)</f>
        <v>0</v>
      </c>
      <c r="X118" s="205"/>
      <c r="Y118" s="210">
        <f>SUM(Y119:Y148)</f>
        <v>11.082396999999999</v>
      </c>
      <c r="Z118" s="205"/>
      <c r="AA118" s="211">
        <f>SUM(AA119:AA148)</f>
        <v>34.200000000000003</v>
      </c>
      <c r="AR118" s="212" t="s">
        <v>85</v>
      </c>
      <c r="AT118" s="213" t="s">
        <v>77</v>
      </c>
      <c r="AU118" s="213" t="s">
        <v>78</v>
      </c>
      <c r="AY118" s="212" t="s">
        <v>156</v>
      </c>
      <c r="BK118" s="214">
        <f>SUM(BK119:BK148)</f>
        <v>0</v>
      </c>
    </row>
    <row r="119" s="1" customFormat="1" ht="38.25" customHeight="1">
      <c r="B119" s="44"/>
      <c r="C119" s="229" t="s">
        <v>85</v>
      </c>
      <c r="D119" s="229" t="s">
        <v>167</v>
      </c>
      <c r="E119" s="230" t="s">
        <v>85</v>
      </c>
      <c r="F119" s="231" t="s">
        <v>460</v>
      </c>
      <c r="G119" s="231"/>
      <c r="H119" s="231"/>
      <c r="I119" s="231"/>
      <c r="J119" s="232" t="s">
        <v>306</v>
      </c>
      <c r="K119" s="233">
        <v>1</v>
      </c>
      <c r="L119" s="234">
        <v>0</v>
      </c>
      <c r="M119" s="235"/>
      <c r="N119" s="233">
        <f>ROUND(L119*K119,3)</f>
        <v>0</v>
      </c>
      <c r="O119" s="222"/>
      <c r="P119" s="222"/>
      <c r="Q119" s="222"/>
      <c r="R119" s="46"/>
      <c r="T119" s="225" t="s">
        <v>20</v>
      </c>
      <c r="U119" s="54" t="s">
        <v>45</v>
      </c>
      <c r="V119" s="45"/>
      <c r="W119" s="226">
        <f>V119*K119</f>
        <v>0</v>
      </c>
      <c r="X119" s="226">
        <v>0</v>
      </c>
      <c r="Y119" s="226">
        <f>X119*K119</f>
        <v>0</v>
      </c>
      <c r="Z119" s="226">
        <v>0</v>
      </c>
      <c r="AA119" s="227">
        <f>Z119*K119</f>
        <v>0</v>
      </c>
      <c r="AR119" s="20" t="s">
        <v>171</v>
      </c>
      <c r="AT119" s="20" t="s">
        <v>167</v>
      </c>
      <c r="AU119" s="20" t="s">
        <v>85</v>
      </c>
      <c r="AY119" s="20" t="s">
        <v>156</v>
      </c>
      <c r="BE119" s="140">
        <f>IF(U119="základná",N119,0)</f>
        <v>0</v>
      </c>
      <c r="BF119" s="140">
        <f>IF(U119="znížená",N119,0)</f>
        <v>0</v>
      </c>
      <c r="BG119" s="140">
        <f>IF(U119="zákl. prenesená",N119,0)</f>
        <v>0</v>
      </c>
      <c r="BH119" s="140">
        <f>IF(U119="zníž. prenesená",N119,0)</f>
        <v>0</v>
      </c>
      <c r="BI119" s="140">
        <f>IF(U119="nulová",N119,0)</f>
        <v>0</v>
      </c>
      <c r="BJ119" s="20" t="s">
        <v>135</v>
      </c>
      <c r="BK119" s="228">
        <f>ROUND(L119*K119,3)</f>
        <v>0</v>
      </c>
      <c r="BL119" s="20" t="s">
        <v>162</v>
      </c>
      <c r="BM119" s="20" t="s">
        <v>135</v>
      </c>
    </row>
    <row r="120" s="1" customFormat="1" ht="38.25" customHeight="1">
      <c r="B120" s="44"/>
      <c r="C120" s="218" t="s">
        <v>216</v>
      </c>
      <c r="D120" s="218" t="s">
        <v>158</v>
      </c>
      <c r="E120" s="219" t="s">
        <v>461</v>
      </c>
      <c r="F120" s="220" t="s">
        <v>462</v>
      </c>
      <c r="G120" s="220"/>
      <c r="H120" s="220"/>
      <c r="I120" s="220"/>
      <c r="J120" s="221" t="s">
        <v>199</v>
      </c>
      <c r="K120" s="222">
        <v>45</v>
      </c>
      <c r="L120" s="223">
        <v>0</v>
      </c>
      <c r="M120" s="224"/>
      <c r="N120" s="222">
        <f>ROUND(L120*K120,3)</f>
        <v>0</v>
      </c>
      <c r="O120" s="222"/>
      <c r="P120" s="222"/>
      <c r="Q120" s="222"/>
      <c r="R120" s="46"/>
      <c r="T120" s="225" t="s">
        <v>20</v>
      </c>
      <c r="U120" s="54" t="s">
        <v>45</v>
      </c>
      <c r="V120" s="45"/>
      <c r="W120" s="226">
        <f>V120*K120</f>
        <v>0</v>
      </c>
      <c r="X120" s="226">
        <v>0</v>
      </c>
      <c r="Y120" s="226">
        <f>X120*K120</f>
        <v>0</v>
      </c>
      <c r="Z120" s="226">
        <v>0.5</v>
      </c>
      <c r="AA120" s="227">
        <f>Z120*K120</f>
        <v>22.5</v>
      </c>
      <c r="AR120" s="20" t="s">
        <v>162</v>
      </c>
      <c r="AT120" s="20" t="s">
        <v>158</v>
      </c>
      <c r="AU120" s="20" t="s">
        <v>85</v>
      </c>
      <c r="AY120" s="20" t="s">
        <v>156</v>
      </c>
      <c r="BE120" s="140">
        <f>IF(U120="základná",N120,0)</f>
        <v>0</v>
      </c>
      <c r="BF120" s="140">
        <f>IF(U120="znížená",N120,0)</f>
        <v>0</v>
      </c>
      <c r="BG120" s="140">
        <f>IF(U120="zákl. prenesená",N120,0)</f>
        <v>0</v>
      </c>
      <c r="BH120" s="140">
        <f>IF(U120="zníž. prenesená",N120,0)</f>
        <v>0</v>
      </c>
      <c r="BI120" s="140">
        <f>IF(U120="nulová",N120,0)</f>
        <v>0</v>
      </c>
      <c r="BJ120" s="20" t="s">
        <v>135</v>
      </c>
      <c r="BK120" s="228">
        <f>ROUND(L120*K120,3)</f>
        <v>0</v>
      </c>
      <c r="BL120" s="20" t="s">
        <v>162</v>
      </c>
      <c r="BM120" s="20" t="s">
        <v>162</v>
      </c>
    </row>
    <row r="121" s="1" customFormat="1" ht="25.5" customHeight="1">
      <c r="B121" s="44"/>
      <c r="C121" s="218" t="s">
        <v>195</v>
      </c>
      <c r="D121" s="218" t="s">
        <v>158</v>
      </c>
      <c r="E121" s="219" t="s">
        <v>209</v>
      </c>
      <c r="F121" s="220" t="s">
        <v>210</v>
      </c>
      <c r="G121" s="220"/>
      <c r="H121" s="220"/>
      <c r="I121" s="220"/>
      <c r="J121" s="221" t="s">
        <v>211</v>
      </c>
      <c r="K121" s="222">
        <v>65.730000000000004</v>
      </c>
      <c r="L121" s="223">
        <v>0</v>
      </c>
      <c r="M121" s="224"/>
      <c r="N121" s="222">
        <f>ROUND(L121*K121,3)</f>
        <v>0</v>
      </c>
      <c r="O121" s="222"/>
      <c r="P121" s="222"/>
      <c r="Q121" s="222"/>
      <c r="R121" s="46"/>
      <c r="T121" s="225" t="s">
        <v>20</v>
      </c>
      <c r="U121" s="54" t="s">
        <v>45</v>
      </c>
      <c r="V121" s="45"/>
      <c r="W121" s="226">
        <f>V121*K121</f>
        <v>0</v>
      </c>
      <c r="X121" s="226">
        <v>0</v>
      </c>
      <c r="Y121" s="226">
        <f>X121*K121</f>
        <v>0</v>
      </c>
      <c r="Z121" s="226">
        <v>0</v>
      </c>
      <c r="AA121" s="227">
        <f>Z121*K121</f>
        <v>0</v>
      </c>
      <c r="AR121" s="20" t="s">
        <v>162</v>
      </c>
      <c r="AT121" s="20" t="s">
        <v>158</v>
      </c>
      <c r="AU121" s="20" t="s">
        <v>85</v>
      </c>
      <c r="AY121" s="20" t="s">
        <v>156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135</v>
      </c>
      <c r="BK121" s="228">
        <f>ROUND(L121*K121,3)</f>
        <v>0</v>
      </c>
      <c r="BL121" s="20" t="s">
        <v>162</v>
      </c>
      <c r="BM121" s="20" t="s">
        <v>172</v>
      </c>
    </row>
    <row r="122" s="1" customFormat="1" ht="16.5" customHeight="1">
      <c r="B122" s="44"/>
      <c r="C122" s="218" t="s">
        <v>335</v>
      </c>
      <c r="D122" s="218" t="s">
        <v>158</v>
      </c>
      <c r="E122" s="219" t="s">
        <v>463</v>
      </c>
      <c r="F122" s="220" t="s">
        <v>464</v>
      </c>
      <c r="G122" s="220"/>
      <c r="H122" s="220"/>
      <c r="I122" s="220"/>
      <c r="J122" s="221" t="s">
        <v>211</v>
      </c>
      <c r="K122" s="222">
        <v>35.5</v>
      </c>
      <c r="L122" s="223">
        <v>0</v>
      </c>
      <c r="M122" s="224"/>
      <c r="N122" s="222">
        <f>ROUND(L122*K122,3)</f>
        <v>0</v>
      </c>
      <c r="O122" s="222"/>
      <c r="P122" s="222"/>
      <c r="Q122" s="222"/>
      <c r="R122" s="46"/>
      <c r="T122" s="225" t="s">
        <v>20</v>
      </c>
      <c r="U122" s="54" t="s">
        <v>45</v>
      </c>
      <c r="V122" s="45"/>
      <c r="W122" s="226">
        <f>V122*K122</f>
        <v>0</v>
      </c>
      <c r="X122" s="226">
        <v>0</v>
      </c>
      <c r="Y122" s="226">
        <f>X122*K122</f>
        <v>0</v>
      </c>
      <c r="Z122" s="226">
        <v>0</v>
      </c>
      <c r="AA122" s="227">
        <f>Z122*K122</f>
        <v>0</v>
      </c>
      <c r="AR122" s="20" t="s">
        <v>162</v>
      </c>
      <c r="AT122" s="20" t="s">
        <v>158</v>
      </c>
      <c r="AU122" s="20" t="s">
        <v>85</v>
      </c>
      <c r="AY122" s="20" t="s">
        <v>156</v>
      </c>
      <c r="BE122" s="140">
        <f>IF(U122="základná",N122,0)</f>
        <v>0</v>
      </c>
      <c r="BF122" s="140">
        <f>IF(U122="znížená",N122,0)</f>
        <v>0</v>
      </c>
      <c r="BG122" s="140">
        <f>IF(U122="zákl. prenesená",N122,0)</f>
        <v>0</v>
      </c>
      <c r="BH122" s="140">
        <f>IF(U122="zníž. prenesená",N122,0)</f>
        <v>0</v>
      </c>
      <c r="BI122" s="140">
        <f>IF(U122="nulová",N122,0)</f>
        <v>0</v>
      </c>
      <c r="BJ122" s="20" t="s">
        <v>135</v>
      </c>
      <c r="BK122" s="228">
        <f>ROUND(L122*K122,3)</f>
        <v>0</v>
      </c>
      <c r="BL122" s="20" t="s">
        <v>162</v>
      </c>
      <c r="BM122" s="20" t="s">
        <v>171</v>
      </c>
    </row>
    <row r="123" s="1" customFormat="1" ht="38.25" customHeight="1">
      <c r="B123" s="44"/>
      <c r="C123" s="218" t="s">
        <v>135</v>
      </c>
      <c r="D123" s="218" t="s">
        <v>158</v>
      </c>
      <c r="E123" s="219" t="s">
        <v>214</v>
      </c>
      <c r="F123" s="220" t="s">
        <v>215</v>
      </c>
      <c r="G123" s="220"/>
      <c r="H123" s="220"/>
      <c r="I123" s="220"/>
      <c r="J123" s="221" t="s">
        <v>211</v>
      </c>
      <c r="K123" s="222">
        <v>27.84</v>
      </c>
      <c r="L123" s="223">
        <v>0</v>
      </c>
      <c r="M123" s="224"/>
      <c r="N123" s="222">
        <f>ROUND(L123*K123,3)</f>
        <v>0</v>
      </c>
      <c r="O123" s="222"/>
      <c r="P123" s="222"/>
      <c r="Q123" s="222"/>
      <c r="R123" s="46"/>
      <c r="T123" s="225" t="s">
        <v>20</v>
      </c>
      <c r="U123" s="54" t="s">
        <v>45</v>
      </c>
      <c r="V123" s="45"/>
      <c r="W123" s="226">
        <f>V123*K123</f>
        <v>0</v>
      </c>
      <c r="X123" s="226">
        <v>0</v>
      </c>
      <c r="Y123" s="226">
        <f>X123*K123</f>
        <v>0</v>
      </c>
      <c r="Z123" s="226">
        <v>0</v>
      </c>
      <c r="AA123" s="227">
        <f>Z123*K123</f>
        <v>0</v>
      </c>
      <c r="AR123" s="20" t="s">
        <v>191</v>
      </c>
      <c r="AT123" s="20" t="s">
        <v>158</v>
      </c>
      <c r="AU123" s="20" t="s">
        <v>85</v>
      </c>
      <c r="AY123" s="20" t="s">
        <v>156</v>
      </c>
      <c r="BE123" s="140">
        <f>IF(U123="základná",N123,0)</f>
        <v>0</v>
      </c>
      <c r="BF123" s="140">
        <f>IF(U123="znížená",N123,0)</f>
        <v>0</v>
      </c>
      <c r="BG123" s="140">
        <f>IF(U123="zákl. prenesená",N123,0)</f>
        <v>0</v>
      </c>
      <c r="BH123" s="140">
        <f>IF(U123="zníž. prenesená",N123,0)</f>
        <v>0</v>
      </c>
      <c r="BI123" s="140">
        <f>IF(U123="nulová",N123,0)</f>
        <v>0</v>
      </c>
      <c r="BJ123" s="20" t="s">
        <v>135</v>
      </c>
      <c r="BK123" s="228">
        <f>ROUND(L123*K123,3)</f>
        <v>0</v>
      </c>
      <c r="BL123" s="20" t="s">
        <v>191</v>
      </c>
      <c r="BM123" s="20" t="s">
        <v>179</v>
      </c>
    </row>
    <row r="124" s="1" customFormat="1" ht="38.25" customHeight="1">
      <c r="B124" s="44"/>
      <c r="C124" s="218" t="s">
        <v>441</v>
      </c>
      <c r="D124" s="218" t="s">
        <v>158</v>
      </c>
      <c r="E124" s="219" t="s">
        <v>218</v>
      </c>
      <c r="F124" s="220" t="s">
        <v>219</v>
      </c>
      <c r="G124" s="220"/>
      <c r="H124" s="220"/>
      <c r="I124" s="220"/>
      <c r="J124" s="221" t="s">
        <v>211</v>
      </c>
      <c r="K124" s="222">
        <v>6.5</v>
      </c>
      <c r="L124" s="223">
        <v>0</v>
      </c>
      <c r="M124" s="224"/>
      <c r="N124" s="222">
        <f>ROUND(L124*K124,3)</f>
        <v>0</v>
      </c>
      <c r="O124" s="222"/>
      <c r="P124" s="222"/>
      <c r="Q124" s="222"/>
      <c r="R124" s="46"/>
      <c r="T124" s="225" t="s">
        <v>20</v>
      </c>
      <c r="U124" s="54" t="s">
        <v>45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162</v>
      </c>
      <c r="AT124" s="20" t="s">
        <v>158</v>
      </c>
      <c r="AU124" s="20" t="s">
        <v>85</v>
      </c>
      <c r="AY124" s="20" t="s">
        <v>156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135</v>
      </c>
      <c r="BK124" s="228">
        <f>ROUND(L124*K124,3)</f>
        <v>0</v>
      </c>
      <c r="BL124" s="20" t="s">
        <v>162</v>
      </c>
      <c r="BM124" s="20" t="s">
        <v>183</v>
      </c>
    </row>
    <row r="125" s="1" customFormat="1" ht="25.5" customHeight="1">
      <c r="B125" s="44"/>
      <c r="C125" s="218" t="s">
        <v>10</v>
      </c>
      <c r="D125" s="218" t="s">
        <v>158</v>
      </c>
      <c r="E125" s="219" t="s">
        <v>465</v>
      </c>
      <c r="F125" s="220" t="s">
        <v>466</v>
      </c>
      <c r="G125" s="220"/>
      <c r="H125" s="220"/>
      <c r="I125" s="220"/>
      <c r="J125" s="221" t="s">
        <v>211</v>
      </c>
      <c r="K125" s="222">
        <v>74.609999999999999</v>
      </c>
      <c r="L125" s="223">
        <v>0</v>
      </c>
      <c r="M125" s="224"/>
      <c r="N125" s="222">
        <f>ROUND(L125*K125,3)</f>
        <v>0</v>
      </c>
      <c r="O125" s="222"/>
      <c r="P125" s="222"/>
      <c r="Q125" s="222"/>
      <c r="R125" s="46"/>
      <c r="T125" s="225" t="s">
        <v>20</v>
      </c>
      <c r="U125" s="54" t="s">
        <v>45</v>
      </c>
      <c r="V125" s="45"/>
      <c r="W125" s="226">
        <f>V125*K125</f>
        <v>0</v>
      </c>
      <c r="X125" s="226">
        <v>0</v>
      </c>
      <c r="Y125" s="226">
        <f>X125*K125</f>
        <v>0</v>
      </c>
      <c r="Z125" s="226">
        <v>0</v>
      </c>
      <c r="AA125" s="227">
        <f>Z125*K125</f>
        <v>0</v>
      </c>
      <c r="AR125" s="20" t="s">
        <v>162</v>
      </c>
      <c r="AT125" s="20" t="s">
        <v>158</v>
      </c>
      <c r="AU125" s="20" t="s">
        <v>85</v>
      </c>
      <c r="AY125" s="20" t="s">
        <v>156</v>
      </c>
      <c r="BE125" s="140">
        <f>IF(U125="základná",N125,0)</f>
        <v>0</v>
      </c>
      <c r="BF125" s="140">
        <f>IF(U125="znížená",N125,0)</f>
        <v>0</v>
      </c>
      <c r="BG125" s="140">
        <f>IF(U125="zákl. prenesená",N125,0)</f>
        <v>0</v>
      </c>
      <c r="BH125" s="140">
        <f>IF(U125="zníž. prenesená",N125,0)</f>
        <v>0</v>
      </c>
      <c r="BI125" s="140">
        <f>IF(U125="nulová",N125,0)</f>
        <v>0</v>
      </c>
      <c r="BJ125" s="20" t="s">
        <v>135</v>
      </c>
      <c r="BK125" s="228">
        <f>ROUND(L125*K125,3)</f>
        <v>0</v>
      </c>
      <c r="BL125" s="20" t="s">
        <v>162</v>
      </c>
      <c r="BM125" s="20" t="s">
        <v>187</v>
      </c>
    </row>
    <row r="126" s="1" customFormat="1" ht="38.25" customHeight="1">
      <c r="B126" s="44"/>
      <c r="C126" s="218" t="s">
        <v>162</v>
      </c>
      <c r="D126" s="218" t="s">
        <v>158</v>
      </c>
      <c r="E126" s="219" t="s">
        <v>467</v>
      </c>
      <c r="F126" s="220" t="s">
        <v>468</v>
      </c>
      <c r="G126" s="220"/>
      <c r="H126" s="220"/>
      <c r="I126" s="220"/>
      <c r="J126" s="221" t="s">
        <v>211</v>
      </c>
      <c r="K126" s="222">
        <v>47.25</v>
      </c>
      <c r="L126" s="223">
        <v>0</v>
      </c>
      <c r="M126" s="224"/>
      <c r="N126" s="222">
        <f>ROUND(L126*K126,3)</f>
        <v>0</v>
      </c>
      <c r="O126" s="222"/>
      <c r="P126" s="222"/>
      <c r="Q126" s="222"/>
      <c r="R126" s="46"/>
      <c r="T126" s="225" t="s">
        <v>20</v>
      </c>
      <c r="U126" s="54" t="s">
        <v>45</v>
      </c>
      <c r="V126" s="45"/>
      <c r="W126" s="226">
        <f>V126*K126</f>
        <v>0</v>
      </c>
      <c r="X126" s="226">
        <v>0</v>
      </c>
      <c r="Y126" s="226">
        <f>X126*K126</f>
        <v>0</v>
      </c>
      <c r="Z126" s="226">
        <v>0</v>
      </c>
      <c r="AA126" s="227">
        <f>Z126*K126</f>
        <v>0</v>
      </c>
      <c r="AR126" s="20" t="s">
        <v>162</v>
      </c>
      <c r="AT126" s="20" t="s">
        <v>158</v>
      </c>
      <c r="AU126" s="20" t="s">
        <v>85</v>
      </c>
      <c r="AY126" s="20" t="s">
        <v>156</v>
      </c>
      <c r="BE126" s="140">
        <f>IF(U126="základná",N126,0)</f>
        <v>0</v>
      </c>
      <c r="BF126" s="140">
        <f>IF(U126="znížená",N126,0)</f>
        <v>0</v>
      </c>
      <c r="BG126" s="140">
        <f>IF(U126="zákl. prenesená",N126,0)</f>
        <v>0</v>
      </c>
      <c r="BH126" s="140">
        <f>IF(U126="zníž. prenesená",N126,0)</f>
        <v>0</v>
      </c>
      <c r="BI126" s="140">
        <f>IF(U126="nulová",N126,0)</f>
        <v>0</v>
      </c>
      <c r="BJ126" s="20" t="s">
        <v>135</v>
      </c>
      <c r="BK126" s="228">
        <f>ROUND(L126*K126,3)</f>
        <v>0</v>
      </c>
      <c r="BL126" s="20" t="s">
        <v>162</v>
      </c>
      <c r="BM126" s="20" t="s">
        <v>191</v>
      </c>
    </row>
    <row r="127" s="1" customFormat="1" ht="25.5" customHeight="1">
      <c r="B127" s="44"/>
      <c r="C127" s="218" t="s">
        <v>309</v>
      </c>
      <c r="D127" s="218" t="s">
        <v>158</v>
      </c>
      <c r="E127" s="219" t="s">
        <v>469</v>
      </c>
      <c r="F127" s="220" t="s">
        <v>470</v>
      </c>
      <c r="G127" s="220"/>
      <c r="H127" s="220"/>
      <c r="I127" s="220"/>
      <c r="J127" s="221" t="s">
        <v>211</v>
      </c>
      <c r="K127" s="222">
        <v>22.84</v>
      </c>
      <c r="L127" s="223">
        <v>0</v>
      </c>
      <c r="M127" s="224"/>
      <c r="N127" s="222">
        <f>ROUND(L127*K127,3)</f>
        <v>0</v>
      </c>
      <c r="O127" s="222"/>
      <c r="P127" s="222"/>
      <c r="Q127" s="222"/>
      <c r="R127" s="46"/>
      <c r="T127" s="225" t="s">
        <v>20</v>
      </c>
      <c r="U127" s="54" t="s">
        <v>45</v>
      </c>
      <c r="V127" s="45"/>
      <c r="W127" s="226">
        <f>V127*K127</f>
        <v>0</v>
      </c>
      <c r="X127" s="226">
        <v>0</v>
      </c>
      <c r="Y127" s="226">
        <f>X127*K127</f>
        <v>0</v>
      </c>
      <c r="Z127" s="226">
        <v>0</v>
      </c>
      <c r="AA127" s="227">
        <f>Z127*K127</f>
        <v>0</v>
      </c>
      <c r="AR127" s="20" t="s">
        <v>162</v>
      </c>
      <c r="AT127" s="20" t="s">
        <v>158</v>
      </c>
      <c r="AU127" s="20" t="s">
        <v>85</v>
      </c>
      <c r="AY127" s="20" t="s">
        <v>156</v>
      </c>
      <c r="BE127" s="140">
        <f>IF(U127="základná",N127,0)</f>
        <v>0</v>
      </c>
      <c r="BF127" s="140">
        <f>IF(U127="znížená",N127,0)</f>
        <v>0</v>
      </c>
      <c r="BG127" s="140">
        <f>IF(U127="zákl. prenesená",N127,0)</f>
        <v>0</v>
      </c>
      <c r="BH127" s="140">
        <f>IF(U127="zníž. prenesená",N127,0)</f>
        <v>0</v>
      </c>
      <c r="BI127" s="140">
        <f>IF(U127="nulová",N127,0)</f>
        <v>0</v>
      </c>
      <c r="BJ127" s="20" t="s">
        <v>135</v>
      </c>
      <c r="BK127" s="228">
        <f>ROUND(L127*K127,3)</f>
        <v>0</v>
      </c>
      <c r="BL127" s="20" t="s">
        <v>162</v>
      </c>
      <c r="BM127" s="20" t="s">
        <v>195</v>
      </c>
    </row>
    <row r="128" s="1" customFormat="1" ht="16.5" customHeight="1">
      <c r="B128" s="44"/>
      <c r="C128" s="218" t="s">
        <v>341</v>
      </c>
      <c r="D128" s="218" t="s">
        <v>158</v>
      </c>
      <c r="E128" s="219" t="s">
        <v>225</v>
      </c>
      <c r="F128" s="220" t="s">
        <v>226</v>
      </c>
      <c r="G128" s="220"/>
      <c r="H128" s="220"/>
      <c r="I128" s="220"/>
      <c r="J128" s="221" t="s">
        <v>211</v>
      </c>
      <c r="K128" s="222">
        <v>47.25</v>
      </c>
      <c r="L128" s="223">
        <v>0</v>
      </c>
      <c r="M128" s="224"/>
      <c r="N128" s="222">
        <f>ROUND(L128*K128,3)</f>
        <v>0</v>
      </c>
      <c r="O128" s="222"/>
      <c r="P128" s="222"/>
      <c r="Q128" s="222"/>
      <c r="R128" s="46"/>
      <c r="T128" s="225" t="s">
        <v>20</v>
      </c>
      <c r="U128" s="54" t="s">
        <v>45</v>
      </c>
      <c r="V128" s="45"/>
      <c r="W128" s="226">
        <f>V128*K128</f>
        <v>0</v>
      </c>
      <c r="X128" s="226">
        <v>0</v>
      </c>
      <c r="Y128" s="226">
        <f>X128*K128</f>
        <v>0</v>
      </c>
      <c r="Z128" s="226">
        <v>0</v>
      </c>
      <c r="AA128" s="227">
        <f>Z128*K128</f>
        <v>0</v>
      </c>
      <c r="AR128" s="20" t="s">
        <v>162</v>
      </c>
      <c r="AT128" s="20" t="s">
        <v>158</v>
      </c>
      <c r="AU128" s="20" t="s">
        <v>85</v>
      </c>
      <c r="AY128" s="20" t="s">
        <v>156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135</v>
      </c>
      <c r="BK128" s="228">
        <f>ROUND(L128*K128,3)</f>
        <v>0</v>
      </c>
      <c r="BL128" s="20" t="s">
        <v>162</v>
      </c>
      <c r="BM128" s="20" t="s">
        <v>10</v>
      </c>
    </row>
    <row r="129" s="1" customFormat="1" ht="16.5" customHeight="1">
      <c r="B129" s="44"/>
      <c r="C129" s="229" t="s">
        <v>171</v>
      </c>
      <c r="D129" s="229" t="s">
        <v>167</v>
      </c>
      <c r="E129" s="230" t="s">
        <v>471</v>
      </c>
      <c r="F129" s="231" t="s">
        <v>472</v>
      </c>
      <c r="G129" s="231"/>
      <c r="H129" s="231"/>
      <c r="I129" s="231"/>
      <c r="J129" s="232" t="s">
        <v>170</v>
      </c>
      <c r="K129" s="233">
        <v>10</v>
      </c>
      <c r="L129" s="234">
        <v>0</v>
      </c>
      <c r="M129" s="235"/>
      <c r="N129" s="233">
        <f>ROUND(L129*K129,3)</f>
        <v>0</v>
      </c>
      <c r="O129" s="222"/>
      <c r="P129" s="222"/>
      <c r="Q129" s="222"/>
      <c r="R129" s="46"/>
      <c r="T129" s="225" t="s">
        <v>20</v>
      </c>
      <c r="U129" s="54" t="s">
        <v>45</v>
      </c>
      <c r="V129" s="45"/>
      <c r="W129" s="226">
        <f>V129*K129</f>
        <v>0</v>
      </c>
      <c r="X129" s="226">
        <v>0</v>
      </c>
      <c r="Y129" s="226">
        <f>X129*K129</f>
        <v>0</v>
      </c>
      <c r="Z129" s="226">
        <v>0</v>
      </c>
      <c r="AA129" s="227">
        <f>Z129*K129</f>
        <v>0</v>
      </c>
      <c r="AR129" s="20" t="s">
        <v>171</v>
      </c>
      <c r="AT129" s="20" t="s">
        <v>167</v>
      </c>
      <c r="AU129" s="20" t="s">
        <v>85</v>
      </c>
      <c r="AY129" s="20" t="s">
        <v>156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135</v>
      </c>
      <c r="BK129" s="228">
        <f>ROUND(L129*K129,3)</f>
        <v>0</v>
      </c>
      <c r="BL129" s="20" t="s">
        <v>162</v>
      </c>
      <c r="BM129" s="20" t="s">
        <v>203</v>
      </c>
    </row>
    <row r="130" s="1" customFormat="1" ht="25.5" customHeight="1">
      <c r="B130" s="44"/>
      <c r="C130" s="218" t="s">
        <v>203</v>
      </c>
      <c r="D130" s="218" t="s">
        <v>158</v>
      </c>
      <c r="E130" s="219" t="s">
        <v>473</v>
      </c>
      <c r="F130" s="220" t="s">
        <v>474</v>
      </c>
      <c r="G130" s="220"/>
      <c r="H130" s="220"/>
      <c r="I130" s="220"/>
      <c r="J130" s="221" t="s">
        <v>211</v>
      </c>
      <c r="K130" s="222">
        <v>4.3600000000000003</v>
      </c>
      <c r="L130" s="223">
        <v>0</v>
      </c>
      <c r="M130" s="224"/>
      <c r="N130" s="222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45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162</v>
      </c>
      <c r="AT130" s="20" t="s">
        <v>158</v>
      </c>
      <c r="AU130" s="20" t="s">
        <v>85</v>
      </c>
      <c r="AY130" s="20" t="s">
        <v>156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135</v>
      </c>
      <c r="BK130" s="228">
        <f>ROUND(L130*K130,3)</f>
        <v>0</v>
      </c>
      <c r="BL130" s="20" t="s">
        <v>162</v>
      </c>
      <c r="BM130" s="20" t="s">
        <v>207</v>
      </c>
    </row>
    <row r="131" s="1" customFormat="1" ht="25.5" customHeight="1">
      <c r="B131" s="44"/>
      <c r="C131" s="218" t="s">
        <v>315</v>
      </c>
      <c r="D131" s="218" t="s">
        <v>158</v>
      </c>
      <c r="E131" s="219" t="s">
        <v>475</v>
      </c>
      <c r="F131" s="220" t="s">
        <v>476</v>
      </c>
      <c r="G131" s="220"/>
      <c r="H131" s="220"/>
      <c r="I131" s="220"/>
      <c r="J131" s="221" t="s">
        <v>211</v>
      </c>
      <c r="K131" s="222">
        <v>5</v>
      </c>
      <c r="L131" s="223">
        <v>0</v>
      </c>
      <c r="M131" s="224"/>
      <c r="N131" s="222">
        <f>ROUND(L131*K131,3)</f>
        <v>0</v>
      </c>
      <c r="O131" s="222"/>
      <c r="P131" s="222"/>
      <c r="Q131" s="222"/>
      <c r="R131" s="46"/>
      <c r="T131" s="225" t="s">
        <v>20</v>
      </c>
      <c r="U131" s="54" t="s">
        <v>45</v>
      </c>
      <c r="V131" s="45"/>
      <c r="W131" s="226">
        <f>V131*K131</f>
        <v>0</v>
      </c>
      <c r="X131" s="226">
        <v>0</v>
      </c>
      <c r="Y131" s="226">
        <f>X131*K131</f>
        <v>0</v>
      </c>
      <c r="Z131" s="226">
        <v>0</v>
      </c>
      <c r="AA131" s="227">
        <f>Z131*K131</f>
        <v>0</v>
      </c>
      <c r="AR131" s="20" t="s">
        <v>162</v>
      </c>
      <c r="AT131" s="20" t="s">
        <v>158</v>
      </c>
      <c r="AU131" s="20" t="s">
        <v>85</v>
      </c>
      <c r="AY131" s="20" t="s">
        <v>156</v>
      </c>
      <c r="BE131" s="140">
        <f>IF(U131="základná",N131,0)</f>
        <v>0</v>
      </c>
      <c r="BF131" s="140">
        <f>IF(U131="znížená",N131,0)</f>
        <v>0</v>
      </c>
      <c r="BG131" s="140">
        <f>IF(U131="zákl. prenesená",N131,0)</f>
        <v>0</v>
      </c>
      <c r="BH131" s="140">
        <f>IF(U131="zníž. prenesená",N131,0)</f>
        <v>0</v>
      </c>
      <c r="BI131" s="140">
        <f>IF(U131="nulová",N131,0)</f>
        <v>0</v>
      </c>
      <c r="BJ131" s="20" t="s">
        <v>135</v>
      </c>
      <c r="BK131" s="228">
        <f>ROUND(L131*K131,3)</f>
        <v>0</v>
      </c>
      <c r="BL131" s="20" t="s">
        <v>162</v>
      </c>
      <c r="BM131" s="20" t="s">
        <v>212</v>
      </c>
    </row>
    <row r="132" s="1" customFormat="1" ht="38.25" customHeight="1">
      <c r="B132" s="44"/>
      <c r="C132" s="218" t="s">
        <v>172</v>
      </c>
      <c r="D132" s="218" t="s">
        <v>158</v>
      </c>
      <c r="E132" s="219" t="s">
        <v>477</v>
      </c>
      <c r="F132" s="220" t="s">
        <v>478</v>
      </c>
      <c r="G132" s="220"/>
      <c r="H132" s="220"/>
      <c r="I132" s="220"/>
      <c r="J132" s="221" t="s">
        <v>211</v>
      </c>
      <c r="K132" s="222">
        <v>23.25</v>
      </c>
      <c r="L132" s="223">
        <v>0</v>
      </c>
      <c r="M132" s="224"/>
      <c r="N132" s="222">
        <f>ROUND(L132*K132,3)</f>
        <v>0</v>
      </c>
      <c r="O132" s="222"/>
      <c r="P132" s="222"/>
      <c r="Q132" s="222"/>
      <c r="R132" s="46"/>
      <c r="T132" s="225" t="s">
        <v>20</v>
      </c>
      <c r="U132" s="54" t="s">
        <v>45</v>
      </c>
      <c r="V132" s="45"/>
      <c r="W132" s="226">
        <f>V132*K132</f>
        <v>0</v>
      </c>
      <c r="X132" s="226">
        <v>0</v>
      </c>
      <c r="Y132" s="226">
        <f>X132*K132</f>
        <v>0</v>
      </c>
      <c r="Z132" s="226">
        <v>0</v>
      </c>
      <c r="AA132" s="227">
        <f>Z132*K132</f>
        <v>0</v>
      </c>
      <c r="AR132" s="20" t="s">
        <v>162</v>
      </c>
      <c r="AT132" s="20" t="s">
        <v>158</v>
      </c>
      <c r="AU132" s="20" t="s">
        <v>85</v>
      </c>
      <c r="AY132" s="20" t="s">
        <v>156</v>
      </c>
      <c r="BE132" s="140">
        <f>IF(U132="základná",N132,0)</f>
        <v>0</v>
      </c>
      <c r="BF132" s="140">
        <f>IF(U132="znížená",N132,0)</f>
        <v>0</v>
      </c>
      <c r="BG132" s="140">
        <f>IF(U132="zákl. prenesená",N132,0)</f>
        <v>0</v>
      </c>
      <c r="BH132" s="140">
        <f>IF(U132="zníž. prenesená",N132,0)</f>
        <v>0</v>
      </c>
      <c r="BI132" s="140">
        <f>IF(U132="nulová",N132,0)</f>
        <v>0</v>
      </c>
      <c r="BJ132" s="20" t="s">
        <v>135</v>
      </c>
      <c r="BK132" s="228">
        <f>ROUND(L132*K132,3)</f>
        <v>0</v>
      </c>
      <c r="BL132" s="20" t="s">
        <v>162</v>
      </c>
      <c r="BM132" s="20" t="s">
        <v>216</v>
      </c>
    </row>
    <row r="133" s="1" customFormat="1" ht="25.5" customHeight="1">
      <c r="B133" s="44"/>
      <c r="C133" s="229" t="s">
        <v>351</v>
      </c>
      <c r="D133" s="229" t="s">
        <v>167</v>
      </c>
      <c r="E133" s="230" t="s">
        <v>479</v>
      </c>
      <c r="F133" s="231" t="s">
        <v>480</v>
      </c>
      <c r="G133" s="231"/>
      <c r="H133" s="231"/>
      <c r="I133" s="231"/>
      <c r="J133" s="232" t="s">
        <v>170</v>
      </c>
      <c r="K133" s="233">
        <v>23.25</v>
      </c>
      <c r="L133" s="234">
        <v>0</v>
      </c>
      <c r="M133" s="235"/>
      <c r="N133" s="233">
        <f>ROUND(L133*K133,3)</f>
        <v>0</v>
      </c>
      <c r="O133" s="222"/>
      <c r="P133" s="222"/>
      <c r="Q133" s="222"/>
      <c r="R133" s="46"/>
      <c r="T133" s="225" t="s">
        <v>20</v>
      </c>
      <c r="U133" s="54" t="s">
        <v>45</v>
      </c>
      <c r="V133" s="45"/>
      <c r="W133" s="226">
        <f>V133*K133</f>
        <v>0</v>
      </c>
      <c r="X133" s="226">
        <v>0</v>
      </c>
      <c r="Y133" s="226">
        <f>X133*K133</f>
        <v>0</v>
      </c>
      <c r="Z133" s="226">
        <v>0</v>
      </c>
      <c r="AA133" s="227">
        <f>Z133*K133</f>
        <v>0</v>
      </c>
      <c r="AR133" s="20" t="s">
        <v>171</v>
      </c>
      <c r="AT133" s="20" t="s">
        <v>167</v>
      </c>
      <c r="AU133" s="20" t="s">
        <v>85</v>
      </c>
      <c r="AY133" s="20" t="s">
        <v>156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135</v>
      </c>
      <c r="BK133" s="228">
        <f>ROUND(L133*K133,3)</f>
        <v>0</v>
      </c>
      <c r="BL133" s="20" t="s">
        <v>162</v>
      </c>
      <c r="BM133" s="20" t="s">
        <v>220</v>
      </c>
    </row>
    <row r="134" s="1" customFormat="1" ht="25.5" customHeight="1">
      <c r="B134" s="44"/>
      <c r="C134" s="218" t="s">
        <v>348</v>
      </c>
      <c r="D134" s="218" t="s">
        <v>158</v>
      </c>
      <c r="E134" s="219" t="s">
        <v>237</v>
      </c>
      <c r="F134" s="220" t="s">
        <v>481</v>
      </c>
      <c r="G134" s="220"/>
      <c r="H134" s="220"/>
      <c r="I134" s="220"/>
      <c r="J134" s="221" t="s">
        <v>199</v>
      </c>
      <c r="K134" s="222">
        <v>25.5</v>
      </c>
      <c r="L134" s="223">
        <v>0</v>
      </c>
      <c r="M134" s="224"/>
      <c r="N134" s="222">
        <f>ROUND(L134*K134,3)</f>
        <v>0</v>
      </c>
      <c r="O134" s="222"/>
      <c r="P134" s="222"/>
      <c r="Q134" s="222"/>
      <c r="R134" s="46"/>
      <c r="T134" s="225" t="s">
        <v>20</v>
      </c>
      <c r="U134" s="54" t="s">
        <v>45</v>
      </c>
      <c r="V134" s="45"/>
      <c r="W134" s="226">
        <f>V134*K134</f>
        <v>0</v>
      </c>
      <c r="X134" s="226">
        <v>0</v>
      </c>
      <c r="Y134" s="226">
        <f>X134*K134</f>
        <v>0</v>
      </c>
      <c r="Z134" s="226">
        <v>0</v>
      </c>
      <c r="AA134" s="227">
        <f>Z134*K134</f>
        <v>0</v>
      </c>
      <c r="AR134" s="20" t="s">
        <v>162</v>
      </c>
      <c r="AT134" s="20" t="s">
        <v>158</v>
      </c>
      <c r="AU134" s="20" t="s">
        <v>85</v>
      </c>
      <c r="AY134" s="20" t="s">
        <v>156</v>
      </c>
      <c r="BE134" s="140">
        <f>IF(U134="základná",N134,0)</f>
        <v>0</v>
      </c>
      <c r="BF134" s="140">
        <f>IF(U134="znížená",N134,0)</f>
        <v>0</v>
      </c>
      <c r="BG134" s="140">
        <f>IF(U134="zákl. prenesená",N134,0)</f>
        <v>0</v>
      </c>
      <c r="BH134" s="140">
        <f>IF(U134="zníž. prenesená",N134,0)</f>
        <v>0</v>
      </c>
      <c r="BI134" s="140">
        <f>IF(U134="nulová",N134,0)</f>
        <v>0</v>
      </c>
      <c r="BJ134" s="20" t="s">
        <v>135</v>
      </c>
      <c r="BK134" s="228">
        <f>ROUND(L134*K134,3)</f>
        <v>0</v>
      </c>
      <c r="BL134" s="20" t="s">
        <v>162</v>
      </c>
      <c r="BM134" s="20" t="s">
        <v>157</v>
      </c>
    </row>
    <row r="135" s="1" customFormat="1" ht="38.25" customHeight="1">
      <c r="B135" s="44"/>
      <c r="C135" s="218" t="s">
        <v>360</v>
      </c>
      <c r="D135" s="218" t="s">
        <v>158</v>
      </c>
      <c r="E135" s="219" t="s">
        <v>482</v>
      </c>
      <c r="F135" s="220" t="s">
        <v>483</v>
      </c>
      <c r="G135" s="220"/>
      <c r="H135" s="220"/>
      <c r="I135" s="220"/>
      <c r="J135" s="221" t="s">
        <v>199</v>
      </c>
      <c r="K135" s="222">
        <v>45</v>
      </c>
      <c r="L135" s="223">
        <v>0</v>
      </c>
      <c r="M135" s="224"/>
      <c r="N135" s="222">
        <f>ROUND(L135*K135,3)</f>
        <v>0</v>
      </c>
      <c r="O135" s="222"/>
      <c r="P135" s="222"/>
      <c r="Q135" s="222"/>
      <c r="R135" s="46"/>
      <c r="T135" s="225" t="s">
        <v>20</v>
      </c>
      <c r="U135" s="54" t="s">
        <v>45</v>
      </c>
      <c r="V135" s="45"/>
      <c r="W135" s="226">
        <f>V135*K135</f>
        <v>0</v>
      </c>
      <c r="X135" s="226">
        <v>0.16192000000000001</v>
      </c>
      <c r="Y135" s="226">
        <f>X135*K135</f>
        <v>7.2864000000000004</v>
      </c>
      <c r="Z135" s="226">
        <v>0</v>
      </c>
      <c r="AA135" s="227">
        <f>Z135*K135</f>
        <v>0</v>
      </c>
      <c r="AR135" s="20" t="s">
        <v>162</v>
      </c>
      <c r="AT135" s="20" t="s">
        <v>158</v>
      </c>
      <c r="AU135" s="20" t="s">
        <v>85</v>
      </c>
      <c r="AY135" s="20" t="s">
        <v>156</v>
      </c>
      <c r="BE135" s="140">
        <f>IF(U135="základná",N135,0)</f>
        <v>0</v>
      </c>
      <c r="BF135" s="140">
        <f>IF(U135="znížená",N135,0)</f>
        <v>0</v>
      </c>
      <c r="BG135" s="140">
        <f>IF(U135="zákl. prenesená",N135,0)</f>
        <v>0</v>
      </c>
      <c r="BH135" s="140">
        <f>IF(U135="zníž. prenesená",N135,0)</f>
        <v>0</v>
      </c>
      <c r="BI135" s="140">
        <f>IF(U135="nulová",N135,0)</f>
        <v>0</v>
      </c>
      <c r="BJ135" s="20" t="s">
        <v>135</v>
      </c>
      <c r="BK135" s="228">
        <f>ROUND(L135*K135,3)</f>
        <v>0</v>
      </c>
      <c r="BL135" s="20" t="s">
        <v>162</v>
      </c>
      <c r="BM135" s="20" t="s">
        <v>163</v>
      </c>
    </row>
    <row r="136" s="1" customFormat="1" ht="38.25" customHeight="1">
      <c r="B136" s="44"/>
      <c r="C136" s="229" t="s">
        <v>220</v>
      </c>
      <c r="D136" s="229" t="s">
        <v>167</v>
      </c>
      <c r="E136" s="230" t="s">
        <v>484</v>
      </c>
      <c r="F136" s="231" t="s">
        <v>485</v>
      </c>
      <c r="G136" s="231"/>
      <c r="H136" s="231"/>
      <c r="I136" s="231"/>
      <c r="J136" s="232" t="s">
        <v>161</v>
      </c>
      <c r="K136" s="233">
        <v>60</v>
      </c>
      <c r="L136" s="234">
        <v>0</v>
      </c>
      <c r="M136" s="235"/>
      <c r="N136" s="233">
        <f>ROUND(L136*K136,3)</f>
        <v>0</v>
      </c>
      <c r="O136" s="222"/>
      <c r="P136" s="222"/>
      <c r="Q136" s="222"/>
      <c r="R136" s="46"/>
      <c r="T136" s="225" t="s">
        <v>20</v>
      </c>
      <c r="U136" s="54" t="s">
        <v>45</v>
      </c>
      <c r="V136" s="45"/>
      <c r="W136" s="226">
        <f>V136*K136</f>
        <v>0</v>
      </c>
      <c r="X136" s="226">
        <v>0</v>
      </c>
      <c r="Y136" s="226">
        <f>X136*K136</f>
        <v>0</v>
      </c>
      <c r="Z136" s="226">
        <v>0</v>
      </c>
      <c r="AA136" s="227">
        <f>Z136*K136</f>
        <v>0</v>
      </c>
      <c r="AR136" s="20" t="s">
        <v>171</v>
      </c>
      <c r="AT136" s="20" t="s">
        <v>167</v>
      </c>
      <c r="AU136" s="20" t="s">
        <v>85</v>
      </c>
      <c r="AY136" s="20" t="s">
        <v>156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20" t="s">
        <v>135</v>
      </c>
      <c r="BK136" s="228">
        <f>ROUND(L136*K136,3)</f>
        <v>0</v>
      </c>
      <c r="BL136" s="20" t="s">
        <v>162</v>
      </c>
      <c r="BM136" s="20" t="s">
        <v>230</v>
      </c>
    </row>
    <row r="137" s="1" customFormat="1" ht="25.5" customHeight="1">
      <c r="B137" s="44"/>
      <c r="C137" s="218" t="s">
        <v>212</v>
      </c>
      <c r="D137" s="218" t="s">
        <v>158</v>
      </c>
      <c r="E137" s="219" t="s">
        <v>486</v>
      </c>
      <c r="F137" s="220" t="s">
        <v>487</v>
      </c>
      <c r="G137" s="220"/>
      <c r="H137" s="220"/>
      <c r="I137" s="220"/>
      <c r="J137" s="221" t="s">
        <v>199</v>
      </c>
      <c r="K137" s="222">
        <v>45</v>
      </c>
      <c r="L137" s="223">
        <v>0</v>
      </c>
      <c r="M137" s="224"/>
      <c r="N137" s="222">
        <f>ROUND(L137*K137,3)</f>
        <v>0</v>
      </c>
      <c r="O137" s="222"/>
      <c r="P137" s="222"/>
      <c r="Q137" s="222"/>
      <c r="R137" s="46"/>
      <c r="T137" s="225" t="s">
        <v>20</v>
      </c>
      <c r="U137" s="54" t="s">
        <v>45</v>
      </c>
      <c r="V137" s="45"/>
      <c r="W137" s="226">
        <f>V137*K137</f>
        <v>0</v>
      </c>
      <c r="X137" s="226">
        <v>0</v>
      </c>
      <c r="Y137" s="226">
        <f>X137*K137</f>
        <v>0</v>
      </c>
      <c r="Z137" s="226">
        <v>0.26000000000000001</v>
      </c>
      <c r="AA137" s="227">
        <f>Z137*K137</f>
        <v>11.700000000000001</v>
      </c>
      <c r="AR137" s="20" t="s">
        <v>162</v>
      </c>
      <c r="AT137" s="20" t="s">
        <v>158</v>
      </c>
      <c r="AU137" s="20" t="s">
        <v>85</v>
      </c>
      <c r="AY137" s="20" t="s">
        <v>156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135</v>
      </c>
      <c r="BK137" s="228">
        <f>ROUND(L137*K137,3)</f>
        <v>0</v>
      </c>
      <c r="BL137" s="20" t="s">
        <v>162</v>
      </c>
      <c r="BM137" s="20" t="s">
        <v>235</v>
      </c>
    </row>
    <row r="138" s="1" customFormat="1" ht="38.25" customHeight="1">
      <c r="B138" s="44"/>
      <c r="C138" s="218" t="s">
        <v>356</v>
      </c>
      <c r="D138" s="218" t="s">
        <v>158</v>
      </c>
      <c r="E138" s="219" t="s">
        <v>488</v>
      </c>
      <c r="F138" s="220" t="s">
        <v>489</v>
      </c>
      <c r="G138" s="220"/>
      <c r="H138" s="220"/>
      <c r="I138" s="220"/>
      <c r="J138" s="221" t="s">
        <v>199</v>
      </c>
      <c r="K138" s="222">
        <v>45</v>
      </c>
      <c r="L138" s="223">
        <v>0</v>
      </c>
      <c r="M138" s="224"/>
      <c r="N138" s="222">
        <f>ROUND(L138*K138,3)</f>
        <v>0</v>
      </c>
      <c r="O138" s="222"/>
      <c r="P138" s="222"/>
      <c r="Q138" s="222"/>
      <c r="R138" s="46"/>
      <c r="T138" s="225" t="s">
        <v>20</v>
      </c>
      <c r="U138" s="54" t="s">
        <v>45</v>
      </c>
      <c r="V138" s="45"/>
      <c r="W138" s="226">
        <f>V138*K138</f>
        <v>0</v>
      </c>
      <c r="X138" s="226">
        <v>0.084250000000000005</v>
      </c>
      <c r="Y138" s="226">
        <f>X138*K138</f>
        <v>3.7912500000000002</v>
      </c>
      <c r="Z138" s="226">
        <v>0</v>
      </c>
      <c r="AA138" s="227">
        <f>Z138*K138</f>
        <v>0</v>
      </c>
      <c r="AR138" s="20" t="s">
        <v>162</v>
      </c>
      <c r="AT138" s="20" t="s">
        <v>158</v>
      </c>
      <c r="AU138" s="20" t="s">
        <v>85</v>
      </c>
      <c r="AY138" s="20" t="s">
        <v>156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20" t="s">
        <v>135</v>
      </c>
      <c r="BK138" s="228">
        <f>ROUND(L138*K138,3)</f>
        <v>0</v>
      </c>
      <c r="BL138" s="20" t="s">
        <v>162</v>
      </c>
      <c r="BM138" s="20" t="s">
        <v>239</v>
      </c>
    </row>
    <row r="139" s="1" customFormat="1" ht="25.5" customHeight="1">
      <c r="B139" s="44"/>
      <c r="C139" s="218" t="s">
        <v>364</v>
      </c>
      <c r="D139" s="218" t="s">
        <v>158</v>
      </c>
      <c r="E139" s="219" t="s">
        <v>490</v>
      </c>
      <c r="F139" s="220" t="s">
        <v>491</v>
      </c>
      <c r="G139" s="220"/>
      <c r="H139" s="220"/>
      <c r="I139" s="220"/>
      <c r="J139" s="221" t="s">
        <v>161</v>
      </c>
      <c r="K139" s="222">
        <v>40.700000000000003</v>
      </c>
      <c r="L139" s="223">
        <v>0</v>
      </c>
      <c r="M139" s="224"/>
      <c r="N139" s="222">
        <f>ROUND(L139*K139,3)</f>
        <v>0</v>
      </c>
      <c r="O139" s="222"/>
      <c r="P139" s="222"/>
      <c r="Q139" s="222"/>
      <c r="R139" s="46"/>
      <c r="T139" s="225" t="s">
        <v>20</v>
      </c>
      <c r="U139" s="54" t="s">
        <v>45</v>
      </c>
      <c r="V139" s="45"/>
      <c r="W139" s="226">
        <f>V139*K139</f>
        <v>0</v>
      </c>
      <c r="X139" s="226">
        <v>1.0000000000000001E-05</v>
      </c>
      <c r="Y139" s="226">
        <f>X139*K139</f>
        <v>0.00040700000000000008</v>
      </c>
      <c r="Z139" s="226">
        <v>0</v>
      </c>
      <c r="AA139" s="227">
        <f>Z139*K139</f>
        <v>0</v>
      </c>
      <c r="AR139" s="20" t="s">
        <v>162</v>
      </c>
      <c r="AT139" s="20" t="s">
        <v>158</v>
      </c>
      <c r="AU139" s="20" t="s">
        <v>85</v>
      </c>
      <c r="AY139" s="20" t="s">
        <v>156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135</v>
      </c>
      <c r="BK139" s="228">
        <f>ROUND(L139*K139,3)</f>
        <v>0</v>
      </c>
      <c r="BL139" s="20" t="s">
        <v>162</v>
      </c>
      <c r="BM139" s="20" t="s">
        <v>243</v>
      </c>
    </row>
    <row r="140" s="1" customFormat="1" ht="25.5" customHeight="1">
      <c r="B140" s="44"/>
      <c r="C140" s="229" t="s">
        <v>179</v>
      </c>
      <c r="D140" s="229" t="s">
        <v>167</v>
      </c>
      <c r="E140" s="230" t="s">
        <v>492</v>
      </c>
      <c r="F140" s="231" t="s">
        <v>493</v>
      </c>
      <c r="G140" s="231"/>
      <c r="H140" s="231"/>
      <c r="I140" s="231"/>
      <c r="J140" s="232" t="s">
        <v>306</v>
      </c>
      <c r="K140" s="233">
        <v>21</v>
      </c>
      <c r="L140" s="234">
        <v>0</v>
      </c>
      <c r="M140" s="235"/>
      <c r="N140" s="233">
        <f>ROUND(L140*K140,3)</f>
        <v>0</v>
      </c>
      <c r="O140" s="222"/>
      <c r="P140" s="222"/>
      <c r="Q140" s="222"/>
      <c r="R140" s="46"/>
      <c r="T140" s="225" t="s">
        <v>20</v>
      </c>
      <c r="U140" s="54" t="s">
        <v>45</v>
      </c>
      <c r="V140" s="45"/>
      <c r="W140" s="226">
        <f>V140*K140</f>
        <v>0</v>
      </c>
      <c r="X140" s="226">
        <v>0</v>
      </c>
      <c r="Y140" s="226">
        <f>X140*K140</f>
        <v>0</v>
      </c>
      <c r="Z140" s="226">
        <v>0</v>
      </c>
      <c r="AA140" s="227">
        <f>Z140*K140</f>
        <v>0</v>
      </c>
      <c r="AR140" s="20" t="s">
        <v>171</v>
      </c>
      <c r="AT140" s="20" t="s">
        <v>167</v>
      </c>
      <c r="AU140" s="20" t="s">
        <v>85</v>
      </c>
      <c r="AY140" s="20" t="s">
        <v>156</v>
      </c>
      <c r="BE140" s="140">
        <f>IF(U140="základná",N140,0)</f>
        <v>0</v>
      </c>
      <c r="BF140" s="140">
        <f>IF(U140="znížená",N140,0)</f>
        <v>0</v>
      </c>
      <c r="BG140" s="140">
        <f>IF(U140="zákl. prenesená",N140,0)</f>
        <v>0</v>
      </c>
      <c r="BH140" s="140">
        <f>IF(U140="zníž. prenesená",N140,0)</f>
        <v>0</v>
      </c>
      <c r="BI140" s="140">
        <f>IF(U140="nulová",N140,0)</f>
        <v>0</v>
      </c>
      <c r="BJ140" s="20" t="s">
        <v>135</v>
      </c>
      <c r="BK140" s="228">
        <f>ROUND(L140*K140,3)</f>
        <v>0</v>
      </c>
      <c r="BL140" s="20" t="s">
        <v>162</v>
      </c>
      <c r="BM140" s="20" t="s">
        <v>247</v>
      </c>
    </row>
    <row r="141" s="1" customFormat="1" ht="16.5" customHeight="1">
      <c r="B141" s="44"/>
      <c r="C141" s="218" t="s">
        <v>369</v>
      </c>
      <c r="D141" s="218" t="s">
        <v>158</v>
      </c>
      <c r="E141" s="219" t="s">
        <v>494</v>
      </c>
      <c r="F141" s="220" t="s">
        <v>495</v>
      </c>
      <c r="G141" s="220"/>
      <c r="H141" s="220"/>
      <c r="I141" s="220"/>
      <c r="J141" s="221" t="s">
        <v>306</v>
      </c>
      <c r="K141" s="222">
        <v>1</v>
      </c>
      <c r="L141" s="223">
        <v>0</v>
      </c>
      <c r="M141" s="224"/>
      <c r="N141" s="222">
        <f>ROUND(L141*K141,3)</f>
        <v>0</v>
      </c>
      <c r="O141" s="222"/>
      <c r="P141" s="222"/>
      <c r="Q141" s="222"/>
      <c r="R141" s="46"/>
      <c r="T141" s="225" t="s">
        <v>20</v>
      </c>
      <c r="U141" s="54" t="s">
        <v>45</v>
      </c>
      <c r="V141" s="45"/>
      <c r="W141" s="226">
        <f>V141*K141</f>
        <v>0</v>
      </c>
      <c r="X141" s="226">
        <v>4.0000000000000003E-05</v>
      </c>
      <c r="Y141" s="226">
        <f>X141*K141</f>
        <v>4.0000000000000003E-05</v>
      </c>
      <c r="Z141" s="226">
        <v>0</v>
      </c>
      <c r="AA141" s="227">
        <f>Z141*K141</f>
        <v>0</v>
      </c>
      <c r="AR141" s="20" t="s">
        <v>162</v>
      </c>
      <c r="AT141" s="20" t="s">
        <v>158</v>
      </c>
      <c r="AU141" s="20" t="s">
        <v>85</v>
      </c>
      <c r="AY141" s="20" t="s">
        <v>156</v>
      </c>
      <c r="BE141" s="140">
        <f>IF(U141="základná",N141,0)</f>
        <v>0</v>
      </c>
      <c r="BF141" s="140">
        <f>IF(U141="znížená",N141,0)</f>
        <v>0</v>
      </c>
      <c r="BG141" s="140">
        <f>IF(U141="zákl. prenesená",N141,0)</f>
        <v>0</v>
      </c>
      <c r="BH141" s="140">
        <f>IF(U141="zníž. prenesená",N141,0)</f>
        <v>0</v>
      </c>
      <c r="BI141" s="140">
        <f>IF(U141="nulová",N141,0)</f>
        <v>0</v>
      </c>
      <c r="BJ141" s="20" t="s">
        <v>135</v>
      </c>
      <c r="BK141" s="228">
        <f>ROUND(L141*K141,3)</f>
        <v>0</v>
      </c>
      <c r="BL141" s="20" t="s">
        <v>162</v>
      </c>
      <c r="BM141" s="20" t="s">
        <v>251</v>
      </c>
    </row>
    <row r="142" s="1" customFormat="1" ht="25.5" customHeight="1">
      <c r="B142" s="44"/>
      <c r="C142" s="229" t="s">
        <v>183</v>
      </c>
      <c r="D142" s="229" t="s">
        <v>167</v>
      </c>
      <c r="E142" s="230" t="s">
        <v>496</v>
      </c>
      <c r="F142" s="231" t="s">
        <v>497</v>
      </c>
      <c r="G142" s="231"/>
      <c r="H142" s="231"/>
      <c r="I142" s="231"/>
      <c r="J142" s="232" t="s">
        <v>306</v>
      </c>
      <c r="K142" s="233">
        <v>1</v>
      </c>
      <c r="L142" s="234">
        <v>0</v>
      </c>
      <c r="M142" s="235"/>
      <c r="N142" s="233">
        <f>ROUND(L142*K142,3)</f>
        <v>0</v>
      </c>
      <c r="O142" s="222"/>
      <c r="P142" s="222"/>
      <c r="Q142" s="222"/>
      <c r="R142" s="46"/>
      <c r="T142" s="225" t="s">
        <v>20</v>
      </c>
      <c r="U142" s="54" t="s">
        <v>45</v>
      </c>
      <c r="V142" s="45"/>
      <c r="W142" s="226">
        <f>V142*K142</f>
        <v>0</v>
      </c>
      <c r="X142" s="226">
        <v>0</v>
      </c>
      <c r="Y142" s="226">
        <f>X142*K142</f>
        <v>0</v>
      </c>
      <c r="Z142" s="226">
        <v>0</v>
      </c>
      <c r="AA142" s="227">
        <f>Z142*K142</f>
        <v>0</v>
      </c>
      <c r="AR142" s="20" t="s">
        <v>171</v>
      </c>
      <c r="AT142" s="20" t="s">
        <v>167</v>
      </c>
      <c r="AU142" s="20" t="s">
        <v>85</v>
      </c>
      <c r="AY142" s="20" t="s">
        <v>156</v>
      </c>
      <c r="BE142" s="140">
        <f>IF(U142="základná",N142,0)</f>
        <v>0</v>
      </c>
      <c r="BF142" s="140">
        <f>IF(U142="znížená",N142,0)</f>
        <v>0</v>
      </c>
      <c r="BG142" s="140">
        <f>IF(U142="zákl. prenesená",N142,0)</f>
        <v>0</v>
      </c>
      <c r="BH142" s="140">
        <f>IF(U142="zníž. prenesená",N142,0)</f>
        <v>0</v>
      </c>
      <c r="BI142" s="140">
        <f>IF(U142="nulová",N142,0)</f>
        <v>0</v>
      </c>
      <c r="BJ142" s="20" t="s">
        <v>135</v>
      </c>
      <c r="BK142" s="228">
        <f>ROUND(L142*K142,3)</f>
        <v>0</v>
      </c>
      <c r="BL142" s="20" t="s">
        <v>162</v>
      </c>
      <c r="BM142" s="20" t="s">
        <v>255</v>
      </c>
    </row>
    <row r="143" s="1" customFormat="1" ht="16.5" customHeight="1">
      <c r="B143" s="44"/>
      <c r="C143" s="218" t="s">
        <v>373</v>
      </c>
      <c r="D143" s="218" t="s">
        <v>158</v>
      </c>
      <c r="E143" s="219" t="s">
        <v>498</v>
      </c>
      <c r="F143" s="220" t="s">
        <v>499</v>
      </c>
      <c r="G143" s="220"/>
      <c r="H143" s="220"/>
      <c r="I143" s="220"/>
      <c r="J143" s="221" t="s">
        <v>306</v>
      </c>
      <c r="K143" s="222">
        <v>5</v>
      </c>
      <c r="L143" s="223">
        <v>0</v>
      </c>
      <c r="M143" s="224"/>
      <c r="N143" s="222">
        <f>ROUND(L143*K143,3)</f>
        <v>0</v>
      </c>
      <c r="O143" s="222"/>
      <c r="P143" s="222"/>
      <c r="Q143" s="222"/>
      <c r="R143" s="46"/>
      <c r="T143" s="225" t="s">
        <v>20</v>
      </c>
      <c r="U143" s="54" t="s">
        <v>45</v>
      </c>
      <c r="V143" s="45"/>
      <c r="W143" s="226">
        <f>V143*K143</f>
        <v>0</v>
      </c>
      <c r="X143" s="226">
        <v>4.0000000000000003E-05</v>
      </c>
      <c r="Y143" s="226">
        <f>X143*K143</f>
        <v>0.00020000000000000001</v>
      </c>
      <c r="Z143" s="226">
        <v>0</v>
      </c>
      <c r="AA143" s="227">
        <f>Z143*K143</f>
        <v>0</v>
      </c>
      <c r="AR143" s="20" t="s">
        <v>162</v>
      </c>
      <c r="AT143" s="20" t="s">
        <v>158</v>
      </c>
      <c r="AU143" s="20" t="s">
        <v>85</v>
      </c>
      <c r="AY143" s="20" t="s">
        <v>156</v>
      </c>
      <c r="BE143" s="140">
        <f>IF(U143="základná",N143,0)</f>
        <v>0</v>
      </c>
      <c r="BF143" s="140">
        <f>IF(U143="znížená",N143,0)</f>
        <v>0</v>
      </c>
      <c r="BG143" s="140">
        <f>IF(U143="zákl. prenesená",N143,0)</f>
        <v>0</v>
      </c>
      <c r="BH143" s="140">
        <f>IF(U143="zníž. prenesená",N143,0)</f>
        <v>0</v>
      </c>
      <c r="BI143" s="140">
        <f>IF(U143="nulová",N143,0)</f>
        <v>0</v>
      </c>
      <c r="BJ143" s="20" t="s">
        <v>135</v>
      </c>
      <c r="BK143" s="228">
        <f>ROUND(L143*K143,3)</f>
        <v>0</v>
      </c>
      <c r="BL143" s="20" t="s">
        <v>162</v>
      </c>
      <c r="BM143" s="20" t="s">
        <v>260</v>
      </c>
    </row>
    <row r="144" s="1" customFormat="1" ht="25.5" customHeight="1">
      <c r="B144" s="44"/>
      <c r="C144" s="229" t="s">
        <v>187</v>
      </c>
      <c r="D144" s="229" t="s">
        <v>167</v>
      </c>
      <c r="E144" s="230" t="s">
        <v>500</v>
      </c>
      <c r="F144" s="231" t="s">
        <v>501</v>
      </c>
      <c r="G144" s="231"/>
      <c r="H144" s="231"/>
      <c r="I144" s="231"/>
      <c r="J144" s="232" t="s">
        <v>306</v>
      </c>
      <c r="K144" s="233">
        <v>5</v>
      </c>
      <c r="L144" s="234">
        <v>0</v>
      </c>
      <c r="M144" s="235"/>
      <c r="N144" s="233">
        <f>ROUND(L144*K144,3)</f>
        <v>0</v>
      </c>
      <c r="O144" s="222"/>
      <c r="P144" s="222"/>
      <c r="Q144" s="222"/>
      <c r="R144" s="46"/>
      <c r="T144" s="225" t="s">
        <v>20</v>
      </c>
      <c r="U144" s="54" t="s">
        <v>45</v>
      </c>
      <c r="V144" s="45"/>
      <c r="W144" s="226">
        <f>V144*K144</f>
        <v>0</v>
      </c>
      <c r="X144" s="226">
        <v>0</v>
      </c>
      <c r="Y144" s="226">
        <f>X144*K144</f>
        <v>0</v>
      </c>
      <c r="Z144" s="226">
        <v>0</v>
      </c>
      <c r="AA144" s="227">
        <f>Z144*K144</f>
        <v>0</v>
      </c>
      <c r="AR144" s="20" t="s">
        <v>171</v>
      </c>
      <c r="AT144" s="20" t="s">
        <v>167</v>
      </c>
      <c r="AU144" s="20" t="s">
        <v>85</v>
      </c>
      <c r="AY144" s="20" t="s">
        <v>156</v>
      </c>
      <c r="BE144" s="140">
        <f>IF(U144="základná",N144,0)</f>
        <v>0</v>
      </c>
      <c r="BF144" s="140">
        <f>IF(U144="znížená",N144,0)</f>
        <v>0</v>
      </c>
      <c r="BG144" s="140">
        <f>IF(U144="zákl. prenesená",N144,0)</f>
        <v>0</v>
      </c>
      <c r="BH144" s="140">
        <f>IF(U144="zníž. prenesená",N144,0)</f>
        <v>0</v>
      </c>
      <c r="BI144" s="140">
        <f>IF(U144="nulová",N144,0)</f>
        <v>0</v>
      </c>
      <c r="BJ144" s="20" t="s">
        <v>135</v>
      </c>
      <c r="BK144" s="228">
        <f>ROUND(L144*K144,3)</f>
        <v>0</v>
      </c>
      <c r="BL144" s="20" t="s">
        <v>162</v>
      </c>
      <c r="BM144" s="20" t="s">
        <v>264</v>
      </c>
    </row>
    <row r="145" s="1" customFormat="1" ht="25.5" customHeight="1">
      <c r="B145" s="44"/>
      <c r="C145" s="218" t="s">
        <v>323</v>
      </c>
      <c r="D145" s="218" t="s">
        <v>158</v>
      </c>
      <c r="E145" s="219" t="s">
        <v>502</v>
      </c>
      <c r="F145" s="220" t="s">
        <v>503</v>
      </c>
      <c r="G145" s="220"/>
      <c r="H145" s="220"/>
      <c r="I145" s="220"/>
      <c r="J145" s="221" t="s">
        <v>306</v>
      </c>
      <c r="K145" s="222">
        <v>2</v>
      </c>
      <c r="L145" s="223">
        <v>0</v>
      </c>
      <c r="M145" s="224"/>
      <c r="N145" s="222">
        <f>ROUND(L145*K145,3)</f>
        <v>0</v>
      </c>
      <c r="O145" s="222"/>
      <c r="P145" s="222"/>
      <c r="Q145" s="222"/>
      <c r="R145" s="46"/>
      <c r="T145" s="225" t="s">
        <v>20</v>
      </c>
      <c r="U145" s="54" t="s">
        <v>45</v>
      </c>
      <c r="V145" s="45"/>
      <c r="W145" s="226">
        <f>V145*K145</f>
        <v>0</v>
      </c>
      <c r="X145" s="226">
        <v>4.0000000000000003E-05</v>
      </c>
      <c r="Y145" s="226">
        <f>X145*K145</f>
        <v>8.0000000000000007E-05</v>
      </c>
      <c r="Z145" s="226">
        <v>0</v>
      </c>
      <c r="AA145" s="227">
        <f>Z145*K145</f>
        <v>0</v>
      </c>
      <c r="AR145" s="20" t="s">
        <v>162</v>
      </c>
      <c r="AT145" s="20" t="s">
        <v>158</v>
      </c>
      <c r="AU145" s="20" t="s">
        <v>85</v>
      </c>
      <c r="AY145" s="20" t="s">
        <v>156</v>
      </c>
      <c r="BE145" s="140">
        <f>IF(U145="základná",N145,0)</f>
        <v>0</v>
      </c>
      <c r="BF145" s="140">
        <f>IF(U145="znížená",N145,0)</f>
        <v>0</v>
      </c>
      <c r="BG145" s="140">
        <f>IF(U145="zákl. prenesená",N145,0)</f>
        <v>0</v>
      </c>
      <c r="BH145" s="140">
        <f>IF(U145="zníž. prenesená",N145,0)</f>
        <v>0</v>
      </c>
      <c r="BI145" s="140">
        <f>IF(U145="nulová",N145,0)</f>
        <v>0</v>
      </c>
      <c r="BJ145" s="20" t="s">
        <v>135</v>
      </c>
      <c r="BK145" s="228">
        <f>ROUND(L145*K145,3)</f>
        <v>0</v>
      </c>
      <c r="BL145" s="20" t="s">
        <v>162</v>
      </c>
      <c r="BM145" s="20" t="s">
        <v>267</v>
      </c>
    </row>
    <row r="146" s="1" customFormat="1" ht="51" customHeight="1">
      <c r="B146" s="44"/>
      <c r="C146" s="218" t="s">
        <v>291</v>
      </c>
      <c r="D146" s="218" t="s">
        <v>158</v>
      </c>
      <c r="E146" s="219" t="s">
        <v>504</v>
      </c>
      <c r="F146" s="220" t="s">
        <v>505</v>
      </c>
      <c r="G146" s="220"/>
      <c r="H146" s="220"/>
      <c r="I146" s="220"/>
      <c r="J146" s="221" t="s">
        <v>170</v>
      </c>
      <c r="K146" s="222">
        <v>34.344000000000001</v>
      </c>
      <c r="L146" s="223">
        <v>0</v>
      </c>
      <c r="M146" s="224"/>
      <c r="N146" s="222">
        <f>ROUND(L146*K146,3)</f>
        <v>0</v>
      </c>
      <c r="O146" s="222"/>
      <c r="P146" s="222"/>
      <c r="Q146" s="222"/>
      <c r="R146" s="46"/>
      <c r="T146" s="225" t="s">
        <v>20</v>
      </c>
      <c r="U146" s="54" t="s">
        <v>45</v>
      </c>
      <c r="V146" s="45"/>
      <c r="W146" s="226">
        <f>V146*K146</f>
        <v>0</v>
      </c>
      <c r="X146" s="226">
        <v>0</v>
      </c>
      <c r="Y146" s="226">
        <f>X146*K146</f>
        <v>0</v>
      </c>
      <c r="Z146" s="226">
        <v>0</v>
      </c>
      <c r="AA146" s="227">
        <f>Z146*K146</f>
        <v>0</v>
      </c>
      <c r="AR146" s="20" t="s">
        <v>162</v>
      </c>
      <c r="AT146" s="20" t="s">
        <v>158</v>
      </c>
      <c r="AU146" s="20" t="s">
        <v>85</v>
      </c>
      <c r="AY146" s="20" t="s">
        <v>156</v>
      </c>
      <c r="BE146" s="140">
        <f>IF(U146="základná",N146,0)</f>
        <v>0</v>
      </c>
      <c r="BF146" s="140">
        <f>IF(U146="znížená",N146,0)</f>
        <v>0</v>
      </c>
      <c r="BG146" s="140">
        <f>IF(U146="zákl. prenesená",N146,0)</f>
        <v>0</v>
      </c>
      <c r="BH146" s="140">
        <f>IF(U146="zníž. prenesená",N146,0)</f>
        <v>0</v>
      </c>
      <c r="BI146" s="140">
        <f>IF(U146="nulová",N146,0)</f>
        <v>0</v>
      </c>
      <c r="BJ146" s="20" t="s">
        <v>135</v>
      </c>
      <c r="BK146" s="228">
        <f>ROUND(L146*K146,3)</f>
        <v>0</v>
      </c>
      <c r="BL146" s="20" t="s">
        <v>162</v>
      </c>
      <c r="BM146" s="20" t="s">
        <v>271</v>
      </c>
    </row>
    <row r="147" s="1" customFormat="1" ht="38.25" customHeight="1">
      <c r="B147" s="44"/>
      <c r="C147" s="218" t="s">
        <v>191</v>
      </c>
      <c r="D147" s="218" t="s">
        <v>158</v>
      </c>
      <c r="E147" s="219" t="s">
        <v>506</v>
      </c>
      <c r="F147" s="220" t="s">
        <v>507</v>
      </c>
      <c r="G147" s="220"/>
      <c r="H147" s="220"/>
      <c r="I147" s="220"/>
      <c r="J147" s="221" t="s">
        <v>306</v>
      </c>
      <c r="K147" s="222">
        <v>2</v>
      </c>
      <c r="L147" s="223">
        <v>0</v>
      </c>
      <c r="M147" s="224"/>
      <c r="N147" s="222">
        <f>ROUND(L147*K147,3)</f>
        <v>0</v>
      </c>
      <c r="O147" s="222"/>
      <c r="P147" s="222"/>
      <c r="Q147" s="222"/>
      <c r="R147" s="46"/>
      <c r="T147" s="225" t="s">
        <v>20</v>
      </c>
      <c r="U147" s="54" t="s">
        <v>45</v>
      </c>
      <c r="V147" s="45"/>
      <c r="W147" s="226">
        <f>V147*K147</f>
        <v>0</v>
      </c>
      <c r="X147" s="226">
        <v>0.00089999999999999998</v>
      </c>
      <c r="Y147" s="226">
        <f>X147*K147</f>
        <v>0.0018</v>
      </c>
      <c r="Z147" s="226">
        <v>0</v>
      </c>
      <c r="AA147" s="227">
        <f>Z147*K147</f>
        <v>0</v>
      </c>
      <c r="AR147" s="20" t="s">
        <v>191</v>
      </c>
      <c r="AT147" s="20" t="s">
        <v>158</v>
      </c>
      <c r="AU147" s="20" t="s">
        <v>85</v>
      </c>
      <c r="AY147" s="20" t="s">
        <v>156</v>
      </c>
      <c r="BE147" s="140">
        <f>IF(U147="základná",N147,0)</f>
        <v>0</v>
      </c>
      <c r="BF147" s="140">
        <f>IF(U147="znížená",N147,0)</f>
        <v>0</v>
      </c>
      <c r="BG147" s="140">
        <f>IF(U147="zákl. prenesená",N147,0)</f>
        <v>0</v>
      </c>
      <c r="BH147" s="140">
        <f>IF(U147="zníž. prenesená",N147,0)</f>
        <v>0</v>
      </c>
      <c r="BI147" s="140">
        <f>IF(U147="nulová",N147,0)</f>
        <v>0</v>
      </c>
      <c r="BJ147" s="20" t="s">
        <v>135</v>
      </c>
      <c r="BK147" s="228">
        <f>ROUND(L147*K147,3)</f>
        <v>0</v>
      </c>
      <c r="BL147" s="20" t="s">
        <v>191</v>
      </c>
      <c r="BM147" s="20" t="s">
        <v>274</v>
      </c>
    </row>
    <row r="148" s="1" customFormat="1" ht="25.5" customHeight="1">
      <c r="B148" s="44"/>
      <c r="C148" s="218" t="s">
        <v>329</v>
      </c>
      <c r="D148" s="218" t="s">
        <v>158</v>
      </c>
      <c r="E148" s="219" t="s">
        <v>508</v>
      </c>
      <c r="F148" s="220" t="s">
        <v>509</v>
      </c>
      <c r="G148" s="220"/>
      <c r="H148" s="220"/>
      <c r="I148" s="220"/>
      <c r="J148" s="221" t="s">
        <v>306</v>
      </c>
      <c r="K148" s="222">
        <v>2</v>
      </c>
      <c r="L148" s="223">
        <v>0</v>
      </c>
      <c r="M148" s="224"/>
      <c r="N148" s="222">
        <f>ROUND(L148*K148,3)</f>
        <v>0</v>
      </c>
      <c r="O148" s="222"/>
      <c r="P148" s="222"/>
      <c r="Q148" s="222"/>
      <c r="R148" s="46"/>
      <c r="T148" s="225" t="s">
        <v>20</v>
      </c>
      <c r="U148" s="54" t="s">
        <v>45</v>
      </c>
      <c r="V148" s="45"/>
      <c r="W148" s="226">
        <f>V148*K148</f>
        <v>0</v>
      </c>
      <c r="X148" s="226">
        <v>0.0011100000000000001</v>
      </c>
      <c r="Y148" s="226">
        <f>X148*K148</f>
        <v>0.0022200000000000002</v>
      </c>
      <c r="Z148" s="226">
        <v>0</v>
      </c>
      <c r="AA148" s="227">
        <f>Z148*K148</f>
        <v>0</v>
      </c>
      <c r="AR148" s="20" t="s">
        <v>191</v>
      </c>
      <c r="AT148" s="20" t="s">
        <v>158</v>
      </c>
      <c r="AU148" s="20" t="s">
        <v>85</v>
      </c>
      <c r="AY148" s="20" t="s">
        <v>156</v>
      </c>
      <c r="BE148" s="140">
        <f>IF(U148="základná",N148,0)</f>
        <v>0</v>
      </c>
      <c r="BF148" s="140">
        <f>IF(U148="znížená",N148,0)</f>
        <v>0</v>
      </c>
      <c r="BG148" s="140">
        <f>IF(U148="zákl. prenesená",N148,0)</f>
        <v>0</v>
      </c>
      <c r="BH148" s="140">
        <f>IF(U148="zníž. prenesená",N148,0)</f>
        <v>0</v>
      </c>
      <c r="BI148" s="140">
        <f>IF(U148="nulová",N148,0)</f>
        <v>0</v>
      </c>
      <c r="BJ148" s="20" t="s">
        <v>135</v>
      </c>
      <c r="BK148" s="228">
        <f>ROUND(L148*K148,3)</f>
        <v>0</v>
      </c>
      <c r="BL148" s="20" t="s">
        <v>191</v>
      </c>
      <c r="BM148" s="20" t="s">
        <v>276</v>
      </c>
    </row>
    <row r="149" s="1" customFormat="1" ht="49.92" customHeight="1">
      <c r="B149" s="44"/>
      <c r="C149" s="45"/>
      <c r="D149" s="206" t="s">
        <v>423</v>
      </c>
      <c r="E149" s="45"/>
      <c r="F149" s="45"/>
      <c r="G149" s="45"/>
      <c r="H149" s="45"/>
      <c r="I149" s="45"/>
      <c r="J149" s="45"/>
      <c r="K149" s="45"/>
      <c r="L149" s="45"/>
      <c r="M149" s="45"/>
      <c r="N149" s="242">
        <f>BK149</f>
        <v>0</v>
      </c>
      <c r="O149" s="243"/>
      <c r="P149" s="243"/>
      <c r="Q149" s="243"/>
      <c r="R149" s="46"/>
      <c r="T149" s="188"/>
      <c r="U149" s="45"/>
      <c r="V149" s="45"/>
      <c r="W149" s="45"/>
      <c r="X149" s="45"/>
      <c r="Y149" s="45"/>
      <c r="Z149" s="45"/>
      <c r="AA149" s="98"/>
      <c r="AT149" s="20" t="s">
        <v>77</v>
      </c>
      <c r="AU149" s="20" t="s">
        <v>78</v>
      </c>
      <c r="AY149" s="20" t="s">
        <v>424</v>
      </c>
      <c r="BK149" s="228">
        <f>SUM(BK150:BK154)</f>
        <v>0</v>
      </c>
    </row>
    <row r="150" s="1" customFormat="1" ht="22.32" customHeight="1">
      <c r="B150" s="44"/>
      <c r="C150" s="248" t="s">
        <v>20</v>
      </c>
      <c r="D150" s="248" t="s">
        <v>158</v>
      </c>
      <c r="E150" s="249" t="s">
        <v>20</v>
      </c>
      <c r="F150" s="250" t="s">
        <v>20</v>
      </c>
      <c r="G150" s="250"/>
      <c r="H150" s="250"/>
      <c r="I150" s="250"/>
      <c r="J150" s="251" t="s">
        <v>20</v>
      </c>
      <c r="K150" s="223"/>
      <c r="L150" s="223"/>
      <c r="M150" s="222"/>
      <c r="N150" s="222">
        <f>BK150</f>
        <v>0</v>
      </c>
      <c r="O150" s="222"/>
      <c r="P150" s="222"/>
      <c r="Q150" s="222"/>
      <c r="R150" s="46"/>
      <c r="T150" s="225" t="s">
        <v>20</v>
      </c>
      <c r="U150" s="252" t="s">
        <v>45</v>
      </c>
      <c r="V150" s="45"/>
      <c r="W150" s="45"/>
      <c r="X150" s="45"/>
      <c r="Y150" s="45"/>
      <c r="Z150" s="45"/>
      <c r="AA150" s="98"/>
      <c r="AT150" s="20" t="s">
        <v>424</v>
      </c>
      <c r="AU150" s="20" t="s">
        <v>85</v>
      </c>
      <c r="AY150" s="20" t="s">
        <v>424</v>
      </c>
      <c r="BE150" s="140">
        <f>IF(U150="základná",N150,0)</f>
        <v>0</v>
      </c>
      <c r="BF150" s="140">
        <f>IF(U150="znížená",N150,0)</f>
        <v>0</v>
      </c>
      <c r="BG150" s="140">
        <f>IF(U150="zákl. prenesená",N150,0)</f>
        <v>0</v>
      </c>
      <c r="BH150" s="140">
        <f>IF(U150="zníž. prenesená",N150,0)</f>
        <v>0</v>
      </c>
      <c r="BI150" s="140">
        <f>IF(U150="nulová",N150,0)</f>
        <v>0</v>
      </c>
      <c r="BJ150" s="20" t="s">
        <v>135</v>
      </c>
      <c r="BK150" s="228">
        <f>L150*K150</f>
        <v>0</v>
      </c>
    </row>
    <row r="151" s="1" customFormat="1" ht="22.32" customHeight="1">
      <c r="B151" s="44"/>
      <c r="C151" s="248" t="s">
        <v>20</v>
      </c>
      <c r="D151" s="248" t="s">
        <v>158</v>
      </c>
      <c r="E151" s="249" t="s">
        <v>20</v>
      </c>
      <c r="F151" s="250" t="s">
        <v>20</v>
      </c>
      <c r="G151" s="250"/>
      <c r="H151" s="250"/>
      <c r="I151" s="250"/>
      <c r="J151" s="251" t="s">
        <v>20</v>
      </c>
      <c r="K151" s="223"/>
      <c r="L151" s="223"/>
      <c r="M151" s="222"/>
      <c r="N151" s="222">
        <f>BK151</f>
        <v>0</v>
      </c>
      <c r="O151" s="222"/>
      <c r="P151" s="222"/>
      <c r="Q151" s="222"/>
      <c r="R151" s="46"/>
      <c r="T151" s="225" t="s">
        <v>20</v>
      </c>
      <c r="U151" s="252" t="s">
        <v>45</v>
      </c>
      <c r="V151" s="45"/>
      <c r="W151" s="45"/>
      <c r="X151" s="45"/>
      <c r="Y151" s="45"/>
      <c r="Z151" s="45"/>
      <c r="AA151" s="98"/>
      <c r="AT151" s="20" t="s">
        <v>424</v>
      </c>
      <c r="AU151" s="20" t="s">
        <v>85</v>
      </c>
      <c r="AY151" s="20" t="s">
        <v>424</v>
      </c>
      <c r="BE151" s="140">
        <f>IF(U151="základná",N151,0)</f>
        <v>0</v>
      </c>
      <c r="BF151" s="140">
        <f>IF(U151="znížená",N151,0)</f>
        <v>0</v>
      </c>
      <c r="BG151" s="140">
        <f>IF(U151="zákl. prenesená",N151,0)</f>
        <v>0</v>
      </c>
      <c r="BH151" s="140">
        <f>IF(U151="zníž. prenesená",N151,0)</f>
        <v>0</v>
      </c>
      <c r="BI151" s="140">
        <f>IF(U151="nulová",N151,0)</f>
        <v>0</v>
      </c>
      <c r="BJ151" s="20" t="s">
        <v>135</v>
      </c>
      <c r="BK151" s="228">
        <f>L151*K151</f>
        <v>0</v>
      </c>
    </row>
    <row r="152" s="1" customFormat="1" ht="22.32" customHeight="1">
      <c r="B152" s="44"/>
      <c r="C152" s="248" t="s">
        <v>20</v>
      </c>
      <c r="D152" s="248" t="s">
        <v>158</v>
      </c>
      <c r="E152" s="249" t="s">
        <v>20</v>
      </c>
      <c r="F152" s="250" t="s">
        <v>20</v>
      </c>
      <c r="G152" s="250"/>
      <c r="H152" s="250"/>
      <c r="I152" s="250"/>
      <c r="J152" s="251" t="s">
        <v>20</v>
      </c>
      <c r="K152" s="223"/>
      <c r="L152" s="223"/>
      <c r="M152" s="222"/>
      <c r="N152" s="222">
        <f>BK152</f>
        <v>0</v>
      </c>
      <c r="O152" s="222"/>
      <c r="P152" s="222"/>
      <c r="Q152" s="222"/>
      <c r="R152" s="46"/>
      <c r="T152" s="225" t="s">
        <v>20</v>
      </c>
      <c r="U152" s="252" t="s">
        <v>45</v>
      </c>
      <c r="V152" s="45"/>
      <c r="W152" s="45"/>
      <c r="X152" s="45"/>
      <c r="Y152" s="45"/>
      <c r="Z152" s="45"/>
      <c r="AA152" s="98"/>
      <c r="AT152" s="20" t="s">
        <v>424</v>
      </c>
      <c r="AU152" s="20" t="s">
        <v>85</v>
      </c>
      <c r="AY152" s="20" t="s">
        <v>424</v>
      </c>
      <c r="BE152" s="140">
        <f>IF(U152="základná",N152,0)</f>
        <v>0</v>
      </c>
      <c r="BF152" s="140">
        <f>IF(U152="znížená",N152,0)</f>
        <v>0</v>
      </c>
      <c r="BG152" s="140">
        <f>IF(U152="zákl. prenesená",N152,0)</f>
        <v>0</v>
      </c>
      <c r="BH152" s="140">
        <f>IF(U152="zníž. prenesená",N152,0)</f>
        <v>0</v>
      </c>
      <c r="BI152" s="140">
        <f>IF(U152="nulová",N152,0)</f>
        <v>0</v>
      </c>
      <c r="BJ152" s="20" t="s">
        <v>135</v>
      </c>
      <c r="BK152" s="228">
        <f>L152*K152</f>
        <v>0</v>
      </c>
    </row>
    <row r="153" s="1" customFormat="1" ht="22.32" customHeight="1">
      <c r="B153" s="44"/>
      <c r="C153" s="248" t="s">
        <v>20</v>
      </c>
      <c r="D153" s="248" t="s">
        <v>158</v>
      </c>
      <c r="E153" s="249" t="s">
        <v>20</v>
      </c>
      <c r="F153" s="250" t="s">
        <v>20</v>
      </c>
      <c r="G153" s="250"/>
      <c r="H153" s="250"/>
      <c r="I153" s="250"/>
      <c r="J153" s="251" t="s">
        <v>20</v>
      </c>
      <c r="K153" s="223"/>
      <c r="L153" s="223"/>
      <c r="M153" s="222"/>
      <c r="N153" s="222">
        <f>BK153</f>
        <v>0</v>
      </c>
      <c r="O153" s="222"/>
      <c r="P153" s="222"/>
      <c r="Q153" s="222"/>
      <c r="R153" s="46"/>
      <c r="T153" s="225" t="s">
        <v>20</v>
      </c>
      <c r="U153" s="252" t="s">
        <v>45</v>
      </c>
      <c r="V153" s="45"/>
      <c r="W153" s="45"/>
      <c r="X153" s="45"/>
      <c r="Y153" s="45"/>
      <c r="Z153" s="45"/>
      <c r="AA153" s="98"/>
      <c r="AT153" s="20" t="s">
        <v>424</v>
      </c>
      <c r="AU153" s="20" t="s">
        <v>85</v>
      </c>
      <c r="AY153" s="20" t="s">
        <v>424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20" t="s">
        <v>135</v>
      </c>
      <c r="BK153" s="228">
        <f>L153*K153</f>
        <v>0</v>
      </c>
    </row>
    <row r="154" s="1" customFormat="1" ht="22.32" customHeight="1">
      <c r="B154" s="44"/>
      <c r="C154" s="248" t="s">
        <v>20</v>
      </c>
      <c r="D154" s="248" t="s">
        <v>158</v>
      </c>
      <c r="E154" s="249" t="s">
        <v>20</v>
      </c>
      <c r="F154" s="250" t="s">
        <v>20</v>
      </c>
      <c r="G154" s="250"/>
      <c r="H154" s="250"/>
      <c r="I154" s="250"/>
      <c r="J154" s="251" t="s">
        <v>20</v>
      </c>
      <c r="K154" s="223"/>
      <c r="L154" s="223"/>
      <c r="M154" s="222"/>
      <c r="N154" s="222">
        <f>BK154</f>
        <v>0</v>
      </c>
      <c r="O154" s="222"/>
      <c r="P154" s="222"/>
      <c r="Q154" s="222"/>
      <c r="R154" s="46"/>
      <c r="T154" s="225" t="s">
        <v>20</v>
      </c>
      <c r="U154" s="252" t="s">
        <v>45</v>
      </c>
      <c r="V154" s="70"/>
      <c r="W154" s="70"/>
      <c r="X154" s="70"/>
      <c r="Y154" s="70"/>
      <c r="Z154" s="70"/>
      <c r="AA154" s="72"/>
      <c r="AT154" s="20" t="s">
        <v>424</v>
      </c>
      <c r="AU154" s="20" t="s">
        <v>85</v>
      </c>
      <c r="AY154" s="20" t="s">
        <v>424</v>
      </c>
      <c r="BE154" s="140">
        <f>IF(U154="základná",N154,0)</f>
        <v>0</v>
      </c>
      <c r="BF154" s="140">
        <f>IF(U154="znížená",N154,0)</f>
        <v>0</v>
      </c>
      <c r="BG154" s="140">
        <f>IF(U154="zákl. prenesená",N154,0)</f>
        <v>0</v>
      </c>
      <c r="BH154" s="140">
        <f>IF(U154="zníž. prenesená",N154,0)</f>
        <v>0</v>
      </c>
      <c r="BI154" s="140">
        <f>IF(U154="nulová",N154,0)</f>
        <v>0</v>
      </c>
      <c r="BJ154" s="20" t="s">
        <v>135</v>
      </c>
      <c r="BK154" s="228">
        <f>L154*K154</f>
        <v>0</v>
      </c>
    </row>
    <row r="155" s="1" customFormat="1" ht="6.96" customHeight="1">
      <c r="B155" s="73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5"/>
    </row>
  </sheetData>
  <sheetProtection sheet="1" formatColumns="0" formatRows="0" objects="1" scenarios="1" spinCount="10" saltValue="pQblkY7AFTKkpbohqfodCUf5oWLuVhylvj25WyDDXkav1rkZGIhS7wsaFM4mNfQuENk5BV/FtyAZtXDd+rHtGw==" hashValue="5gJRec8jfZ5tzS11TuAMjE5UBPYTjLPFfnmpvmfrprrsF7Or97JPJU2YJMJRq+kOSH+4Hr1mmwlr4J5xIBNJnQ==" algorithmName="SHA-512" password="CC35"/>
  <mergeCells count="172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2:Q92"/>
    <mergeCell ref="D93:H93"/>
    <mergeCell ref="N93:Q93"/>
    <mergeCell ref="D94:H94"/>
    <mergeCell ref="N94:Q94"/>
    <mergeCell ref="D95:H95"/>
    <mergeCell ref="N95:Q95"/>
    <mergeCell ref="D96:H96"/>
    <mergeCell ref="N96:Q96"/>
    <mergeCell ref="D97:H97"/>
    <mergeCell ref="N97:Q97"/>
    <mergeCell ref="N98:Q98"/>
    <mergeCell ref="L100:Q100"/>
    <mergeCell ref="C106:Q106"/>
    <mergeCell ref="F108:P108"/>
    <mergeCell ref="F109:P109"/>
    <mergeCell ref="M111:P111"/>
    <mergeCell ref="M113:Q113"/>
    <mergeCell ref="M114:Q114"/>
    <mergeCell ref="F116:I116"/>
    <mergeCell ref="L116:M116"/>
    <mergeCell ref="N116:Q116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N117:Q117"/>
    <mergeCell ref="N118:Q118"/>
    <mergeCell ref="N149:Q149"/>
    <mergeCell ref="H1:K1"/>
    <mergeCell ref="S2:AC2"/>
  </mergeCells>
  <dataValidations count="2">
    <dataValidation type="list" allowBlank="1" showInputMessage="1" showErrorMessage="1" error="Povolené sú hodnoty K, M." sqref="D150:D155">
      <formula1>"K, M"</formula1>
    </dataValidation>
    <dataValidation type="list" allowBlank="1" showInputMessage="1" showErrorMessage="1" error="Povolené sú hodnoty základná, znížená, nulová." sqref="U150:U155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6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107</v>
      </c>
      <c r="G1" s="13"/>
      <c r="H1" s="152" t="s">
        <v>108</v>
      </c>
      <c r="I1" s="152"/>
      <c r="J1" s="152"/>
      <c r="K1" s="152"/>
      <c r="L1" s="13" t="s">
        <v>109</v>
      </c>
      <c r="M1" s="11"/>
      <c r="N1" s="11"/>
      <c r="O1" s="12" t="s">
        <v>110</v>
      </c>
      <c r="P1" s="11"/>
      <c r="Q1" s="11"/>
      <c r="R1" s="11"/>
      <c r="S1" s="13" t="s">
        <v>111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94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78</v>
      </c>
    </row>
    <row r="4" ht="36.96" customHeight="1">
      <c r="B4" s="24"/>
      <c r="C4" s="25" t="s">
        <v>112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 SL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113</v>
      </c>
      <c r="E7" s="45"/>
      <c r="F7" s="34" t="s">
        <v>510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115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5. 8. 2020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tr">
        <f>IF('Rekapitulácia stavby'!AN10="","",'Rekapitulácia stavby'!AN10)</f>
        <v/>
      </c>
      <c r="P11" s="31"/>
      <c r="Q11" s="45"/>
      <c r="R11" s="46"/>
    </row>
    <row r="12" s="1" customFormat="1" ht="18" customHeight="1">
      <c r="B12" s="44"/>
      <c r="C12" s="45"/>
      <c r="D12" s="45"/>
      <c r="E12" s="31" t="str">
        <f>IF('Rekapitulácia stavby'!E11="","",'Rekapitulácia stavby'!E11)</f>
        <v>Mesto Stará Ľubovňa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tr">
        <f>IF('Rekapitulácia stavby'!AN11="","",'Rekapitulácia stavby'!AN11)</f>
        <v/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Štefan Petrilák - ÚVK ZTI PROJEKT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>Štefan Petrilák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38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116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101</v>
      </c>
      <c r="E28" s="45"/>
      <c r="F28" s="45"/>
      <c r="G28" s="45"/>
      <c r="H28" s="45"/>
      <c r="I28" s="45"/>
      <c r="J28" s="45"/>
      <c r="K28" s="45"/>
      <c r="L28" s="45"/>
      <c r="M28" s="43">
        <f>N94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41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42</v>
      </c>
      <c r="E32" s="52" t="s">
        <v>43</v>
      </c>
      <c r="F32" s="53">
        <v>0.20000000000000001</v>
      </c>
      <c r="G32" s="159" t="s">
        <v>44</v>
      </c>
      <c r="H32" s="160">
        <f>ROUND((((SUM(BE94:BE101)+SUM(BE119:BE134))+SUM(BE136:BE140))),2)</f>
        <v>0</v>
      </c>
      <c r="I32" s="45"/>
      <c r="J32" s="45"/>
      <c r="K32" s="45"/>
      <c r="L32" s="45"/>
      <c r="M32" s="160">
        <f>ROUND(((ROUND((SUM(BE94:BE101)+SUM(BE119:BE134)), 2)*F32)+SUM(BE136:BE140)*F32),2)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45</v>
      </c>
      <c r="F33" s="53">
        <v>0.20000000000000001</v>
      </c>
      <c r="G33" s="159" t="s">
        <v>44</v>
      </c>
      <c r="H33" s="160">
        <f>ROUND((((SUM(BF94:BF101)+SUM(BF119:BF134))+SUM(BF136:BF140))),2)</f>
        <v>0</v>
      </c>
      <c r="I33" s="45"/>
      <c r="J33" s="45"/>
      <c r="K33" s="45"/>
      <c r="L33" s="45"/>
      <c r="M33" s="160">
        <f>ROUND(((ROUND((SUM(BF94:BF101)+SUM(BF119:BF134)), 2)*F33)+SUM(BF136:BF140)*F33),2)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46</v>
      </c>
      <c r="F34" s="53">
        <v>0.20000000000000001</v>
      </c>
      <c r="G34" s="159" t="s">
        <v>44</v>
      </c>
      <c r="H34" s="160">
        <f>ROUND((((SUM(BG94:BG101)+SUM(BG119:BG134))+SUM(BG136:BG140))),2)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47</v>
      </c>
      <c r="F35" s="53">
        <v>0.20000000000000001</v>
      </c>
      <c r="G35" s="159" t="s">
        <v>44</v>
      </c>
      <c r="H35" s="160">
        <f>ROUND((((SUM(BH94:BH101)+SUM(BH119:BH134))+SUM(BH136:BH140))),2)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48</v>
      </c>
      <c r="F36" s="53">
        <v>0</v>
      </c>
      <c r="G36" s="159" t="s">
        <v>44</v>
      </c>
      <c r="H36" s="160">
        <f>ROUND((((SUM(BI94:BI101)+SUM(BI119:BI134))+SUM(BI136:BI140))),2)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49</v>
      </c>
      <c r="E38" s="101"/>
      <c r="F38" s="101"/>
      <c r="G38" s="162" t="s">
        <v>50</v>
      </c>
      <c r="H38" s="163" t="s">
        <v>51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52</v>
      </c>
      <c r="E50" s="65"/>
      <c r="F50" s="65"/>
      <c r="G50" s="65"/>
      <c r="H50" s="66"/>
      <c r="I50" s="45"/>
      <c r="J50" s="64" t="s">
        <v>53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54</v>
      </c>
      <c r="E59" s="70"/>
      <c r="F59" s="70"/>
      <c r="G59" s="71" t="s">
        <v>55</v>
      </c>
      <c r="H59" s="72"/>
      <c r="I59" s="45"/>
      <c r="J59" s="69" t="s">
        <v>54</v>
      </c>
      <c r="K59" s="70"/>
      <c r="L59" s="70"/>
      <c r="M59" s="70"/>
      <c r="N59" s="71" t="s">
        <v>55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56</v>
      </c>
      <c r="E61" s="65"/>
      <c r="F61" s="65"/>
      <c r="G61" s="65"/>
      <c r="H61" s="66"/>
      <c r="I61" s="45"/>
      <c r="J61" s="64" t="s">
        <v>57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54</v>
      </c>
      <c r="E70" s="70"/>
      <c r="F70" s="70"/>
      <c r="G70" s="71" t="s">
        <v>55</v>
      </c>
      <c r="H70" s="72"/>
      <c r="I70" s="45"/>
      <c r="J70" s="69" t="s">
        <v>54</v>
      </c>
      <c r="K70" s="70"/>
      <c r="L70" s="70"/>
      <c r="M70" s="70"/>
      <c r="N70" s="71" t="s">
        <v>55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117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 SL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113</v>
      </c>
      <c r="D79" s="45"/>
      <c r="E79" s="45"/>
      <c r="F79" s="85" t="str">
        <f>F7</f>
        <v xml:space="preserve">04 - Vertikálna zele -  04 - Vertikálna zelená s...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5. 8. 2020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 - 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118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119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120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N119</f>
        <v>0</v>
      </c>
      <c r="O88" s="172"/>
      <c r="P88" s="172"/>
      <c r="Q88" s="172"/>
      <c r="R88" s="46"/>
      <c r="T88" s="169"/>
      <c r="U88" s="169"/>
      <c r="AU88" s="20" t="s">
        <v>121</v>
      </c>
    </row>
    <row r="89" s="6" customFormat="1" ht="24.96" customHeight="1">
      <c r="B89" s="173"/>
      <c r="C89" s="174"/>
      <c r="D89" s="175" t="s">
        <v>122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N120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511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N131</f>
        <v>0</v>
      </c>
      <c r="O90" s="180"/>
      <c r="P90" s="180"/>
      <c r="Q90" s="180"/>
      <c r="R90" s="181"/>
      <c r="T90" s="182"/>
      <c r="U90" s="182"/>
    </row>
    <row r="91" s="7" customFormat="1" ht="14.88" customHeight="1">
      <c r="B91" s="179"/>
      <c r="C91" s="180"/>
      <c r="D91" s="134" t="s">
        <v>512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N132</f>
        <v>0</v>
      </c>
      <c r="O91" s="180"/>
      <c r="P91" s="180"/>
      <c r="Q91" s="180"/>
      <c r="R91" s="181"/>
      <c r="T91" s="182"/>
      <c r="U91" s="182"/>
    </row>
    <row r="92" s="6" customFormat="1" ht="21.84" customHeight="1">
      <c r="B92" s="173"/>
      <c r="C92" s="174"/>
      <c r="D92" s="175" t="s">
        <v>131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83">
        <f>N135</f>
        <v>0</v>
      </c>
      <c r="O92" s="174"/>
      <c r="P92" s="174"/>
      <c r="Q92" s="174"/>
      <c r="R92" s="177"/>
      <c r="T92" s="178"/>
      <c r="U92" s="178"/>
    </row>
    <row r="93" s="1" customFormat="1" ht="21.84" customHeight="1">
      <c r="B93" s="44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6"/>
      <c r="T93" s="169"/>
      <c r="U93" s="169"/>
    </row>
    <row r="94" s="1" customFormat="1" ht="29.28" customHeight="1">
      <c r="B94" s="44"/>
      <c r="C94" s="171" t="s">
        <v>132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172">
        <f>ROUND(N95+N96+N97+N98+N99+N100,2)</f>
        <v>0</v>
      </c>
      <c r="O94" s="184"/>
      <c r="P94" s="184"/>
      <c r="Q94" s="184"/>
      <c r="R94" s="46"/>
      <c r="T94" s="185"/>
      <c r="U94" s="186" t="s">
        <v>42</v>
      </c>
    </row>
    <row r="95" s="1" customFormat="1" ht="18" customHeight="1">
      <c r="B95" s="44"/>
      <c r="C95" s="45"/>
      <c r="D95" s="141" t="s">
        <v>133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7"/>
      <c r="T95" s="188"/>
      <c r="U95" s="189" t="s">
        <v>45</v>
      </c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90" t="s">
        <v>134</v>
      </c>
      <c r="AZ95" s="187"/>
      <c r="BA95" s="187"/>
      <c r="BB95" s="187"/>
      <c r="BC95" s="187"/>
      <c r="BD95" s="187"/>
      <c r="BE95" s="191">
        <f>IF(U95="základná",N95,0)</f>
        <v>0</v>
      </c>
      <c r="BF95" s="191">
        <f>IF(U95="znížená",N95,0)</f>
        <v>0</v>
      </c>
      <c r="BG95" s="191">
        <f>IF(U95="zákl. prenesená",N95,0)</f>
        <v>0</v>
      </c>
      <c r="BH95" s="191">
        <f>IF(U95="zníž. prenesená",N95,0)</f>
        <v>0</v>
      </c>
      <c r="BI95" s="191">
        <f>IF(U95="nulová",N95,0)</f>
        <v>0</v>
      </c>
      <c r="BJ95" s="190" t="s">
        <v>135</v>
      </c>
      <c r="BK95" s="187"/>
      <c r="BL95" s="187"/>
      <c r="BM95" s="187"/>
    </row>
    <row r="96" s="1" customFormat="1" ht="18" customHeight="1">
      <c r="B96" s="44"/>
      <c r="C96" s="45"/>
      <c r="D96" s="141" t="s">
        <v>136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7"/>
      <c r="T96" s="188"/>
      <c r="U96" s="189" t="s">
        <v>45</v>
      </c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90" t="s">
        <v>134</v>
      </c>
      <c r="AZ96" s="187"/>
      <c r="BA96" s="187"/>
      <c r="BB96" s="187"/>
      <c r="BC96" s="187"/>
      <c r="BD96" s="187"/>
      <c r="BE96" s="191">
        <f>IF(U96="základná",N96,0)</f>
        <v>0</v>
      </c>
      <c r="BF96" s="191">
        <f>IF(U96="znížená",N96,0)</f>
        <v>0</v>
      </c>
      <c r="BG96" s="191">
        <f>IF(U96="zákl. prenesená",N96,0)</f>
        <v>0</v>
      </c>
      <c r="BH96" s="191">
        <f>IF(U96="zníž. prenesená",N96,0)</f>
        <v>0</v>
      </c>
      <c r="BI96" s="191">
        <f>IF(U96="nulová",N96,0)</f>
        <v>0</v>
      </c>
      <c r="BJ96" s="190" t="s">
        <v>135</v>
      </c>
      <c r="BK96" s="187"/>
      <c r="BL96" s="187"/>
      <c r="BM96" s="187"/>
    </row>
    <row r="97" s="1" customFormat="1" ht="18" customHeight="1">
      <c r="B97" s="44"/>
      <c r="C97" s="45"/>
      <c r="D97" s="141" t="s">
        <v>137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7"/>
      <c r="T97" s="188"/>
      <c r="U97" s="189" t="s">
        <v>45</v>
      </c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90" t="s">
        <v>134</v>
      </c>
      <c r="AZ97" s="187"/>
      <c r="BA97" s="187"/>
      <c r="BB97" s="187"/>
      <c r="BC97" s="187"/>
      <c r="BD97" s="187"/>
      <c r="BE97" s="191">
        <f>IF(U97="základná",N97,0)</f>
        <v>0</v>
      </c>
      <c r="BF97" s="191">
        <f>IF(U97="znížená",N97,0)</f>
        <v>0</v>
      </c>
      <c r="BG97" s="191">
        <f>IF(U97="zákl. prenesená",N97,0)</f>
        <v>0</v>
      </c>
      <c r="BH97" s="191">
        <f>IF(U97="zníž. prenesená",N97,0)</f>
        <v>0</v>
      </c>
      <c r="BI97" s="191">
        <f>IF(U97="nulová",N97,0)</f>
        <v>0</v>
      </c>
      <c r="BJ97" s="190" t="s">
        <v>135</v>
      </c>
      <c r="BK97" s="187"/>
      <c r="BL97" s="187"/>
      <c r="BM97" s="187"/>
    </row>
    <row r="98" s="1" customFormat="1" ht="18" customHeight="1">
      <c r="B98" s="44"/>
      <c r="C98" s="45"/>
      <c r="D98" s="141" t="s">
        <v>138</v>
      </c>
      <c r="E98" s="134"/>
      <c r="F98" s="134"/>
      <c r="G98" s="134"/>
      <c r="H98" s="134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7"/>
      <c r="T98" s="188"/>
      <c r="U98" s="189" t="s">
        <v>45</v>
      </c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90" t="s">
        <v>134</v>
      </c>
      <c r="AZ98" s="187"/>
      <c r="BA98" s="187"/>
      <c r="BB98" s="187"/>
      <c r="BC98" s="187"/>
      <c r="BD98" s="187"/>
      <c r="BE98" s="191">
        <f>IF(U98="základná",N98,0)</f>
        <v>0</v>
      </c>
      <c r="BF98" s="191">
        <f>IF(U98="znížená",N98,0)</f>
        <v>0</v>
      </c>
      <c r="BG98" s="191">
        <f>IF(U98="zákl. prenesená",N98,0)</f>
        <v>0</v>
      </c>
      <c r="BH98" s="191">
        <f>IF(U98="zníž. prenesená",N98,0)</f>
        <v>0</v>
      </c>
      <c r="BI98" s="191">
        <f>IF(U98="nulová",N98,0)</f>
        <v>0</v>
      </c>
      <c r="BJ98" s="190" t="s">
        <v>135</v>
      </c>
      <c r="BK98" s="187"/>
      <c r="BL98" s="187"/>
      <c r="BM98" s="187"/>
    </row>
    <row r="99" s="1" customFormat="1" ht="18" customHeight="1">
      <c r="B99" s="44"/>
      <c r="C99" s="45"/>
      <c r="D99" s="141" t="s">
        <v>139</v>
      </c>
      <c r="E99" s="134"/>
      <c r="F99" s="134"/>
      <c r="G99" s="134"/>
      <c r="H99" s="134"/>
      <c r="I99" s="45"/>
      <c r="J99" s="45"/>
      <c r="K99" s="45"/>
      <c r="L99" s="45"/>
      <c r="M99" s="45"/>
      <c r="N99" s="135">
        <f>ROUND(N88*T99,2)</f>
        <v>0</v>
      </c>
      <c r="O99" s="136"/>
      <c r="P99" s="136"/>
      <c r="Q99" s="136"/>
      <c r="R99" s="46"/>
      <c r="S99" s="187"/>
      <c r="T99" s="188"/>
      <c r="U99" s="189" t="s">
        <v>45</v>
      </c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90" t="s">
        <v>134</v>
      </c>
      <c r="AZ99" s="187"/>
      <c r="BA99" s="187"/>
      <c r="BB99" s="187"/>
      <c r="BC99" s="187"/>
      <c r="BD99" s="187"/>
      <c r="BE99" s="191">
        <f>IF(U99="základná",N99,0)</f>
        <v>0</v>
      </c>
      <c r="BF99" s="191">
        <f>IF(U99="znížená",N99,0)</f>
        <v>0</v>
      </c>
      <c r="BG99" s="191">
        <f>IF(U99="zákl. prenesená",N99,0)</f>
        <v>0</v>
      </c>
      <c r="BH99" s="191">
        <f>IF(U99="zníž. prenesená",N99,0)</f>
        <v>0</v>
      </c>
      <c r="BI99" s="191">
        <f>IF(U99="nulová",N99,0)</f>
        <v>0</v>
      </c>
      <c r="BJ99" s="190" t="s">
        <v>135</v>
      </c>
      <c r="BK99" s="187"/>
      <c r="BL99" s="187"/>
      <c r="BM99" s="187"/>
    </row>
    <row r="100" s="1" customFormat="1" ht="18" customHeight="1">
      <c r="B100" s="44"/>
      <c r="C100" s="45"/>
      <c r="D100" s="134" t="s">
        <v>140</v>
      </c>
      <c r="E100" s="45"/>
      <c r="F100" s="45"/>
      <c r="G100" s="45"/>
      <c r="H100" s="45"/>
      <c r="I100" s="45"/>
      <c r="J100" s="45"/>
      <c r="K100" s="45"/>
      <c r="L100" s="45"/>
      <c r="M100" s="45"/>
      <c r="N100" s="135">
        <f>ROUND(N88*T100,2)</f>
        <v>0</v>
      </c>
      <c r="O100" s="136"/>
      <c r="P100" s="136"/>
      <c r="Q100" s="136"/>
      <c r="R100" s="46"/>
      <c r="S100" s="187"/>
      <c r="T100" s="192"/>
      <c r="U100" s="193" t="s">
        <v>45</v>
      </c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90" t="s">
        <v>141</v>
      </c>
      <c r="AZ100" s="187"/>
      <c r="BA100" s="187"/>
      <c r="BB100" s="187"/>
      <c r="BC100" s="187"/>
      <c r="BD100" s="187"/>
      <c r="BE100" s="191">
        <f>IF(U100="základná",N100,0)</f>
        <v>0</v>
      </c>
      <c r="BF100" s="191">
        <f>IF(U100="znížená",N100,0)</f>
        <v>0</v>
      </c>
      <c r="BG100" s="191">
        <f>IF(U100="zákl. prenesená",N100,0)</f>
        <v>0</v>
      </c>
      <c r="BH100" s="191">
        <f>IF(U100="zníž. prenesená",N100,0)</f>
        <v>0</v>
      </c>
      <c r="BI100" s="191">
        <f>IF(U100="nulová",N100,0)</f>
        <v>0</v>
      </c>
      <c r="BJ100" s="190" t="s">
        <v>135</v>
      </c>
      <c r="BK100" s="187"/>
      <c r="BL100" s="187"/>
      <c r="BM100" s="187"/>
    </row>
    <row r="101" s="1" customForma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6"/>
      <c r="T101" s="169"/>
      <c r="U101" s="169"/>
    </row>
    <row r="102" s="1" customFormat="1" ht="29.28" customHeight="1">
      <c r="B102" s="44"/>
      <c r="C102" s="148" t="s">
        <v>106</v>
      </c>
      <c r="D102" s="149"/>
      <c r="E102" s="149"/>
      <c r="F102" s="149"/>
      <c r="G102" s="149"/>
      <c r="H102" s="149"/>
      <c r="I102" s="149"/>
      <c r="J102" s="149"/>
      <c r="K102" s="149"/>
      <c r="L102" s="150">
        <f>ROUND(SUM(N88+N94),2)</f>
        <v>0</v>
      </c>
      <c r="M102" s="150"/>
      <c r="N102" s="150"/>
      <c r="O102" s="150"/>
      <c r="P102" s="150"/>
      <c r="Q102" s="150"/>
      <c r="R102" s="46"/>
      <c r="T102" s="169"/>
      <c r="U102" s="169"/>
    </row>
    <row r="103" s="1" customFormat="1" ht="6.96" customHeight="1"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5"/>
      <c r="T103" s="169"/>
      <c r="U103" s="169"/>
    </row>
    <row r="107" s="1" customFormat="1" ht="6.96" customHeight="1">
      <c r="B107" s="76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8"/>
    </row>
    <row r="108" s="1" customFormat="1" ht="36.96" customHeight="1">
      <c r="B108" s="44"/>
      <c r="C108" s="25" t="s">
        <v>142</v>
      </c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</row>
    <row r="109" s="1" customFormat="1" ht="6.96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="1" customFormat="1" ht="30" customHeight="1">
      <c r="B110" s="44"/>
      <c r="C110" s="36" t="s">
        <v>17</v>
      </c>
      <c r="D110" s="45"/>
      <c r="E110" s="45"/>
      <c r="F110" s="153" t="str">
        <f>F6</f>
        <v>Vodozadržné opatrenia - ZŠ Za vodou SL</v>
      </c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45"/>
      <c r="R110" s="46"/>
    </row>
    <row r="111" s="1" customFormat="1" ht="36.96" customHeight="1">
      <c r="B111" s="44"/>
      <c r="C111" s="83" t="s">
        <v>113</v>
      </c>
      <c r="D111" s="45"/>
      <c r="E111" s="45"/>
      <c r="F111" s="85" t="str">
        <f>F7</f>
        <v xml:space="preserve">04 - Vertikálna zele -  04 - Vertikálna zelená s...</v>
      </c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="1" customFormat="1" ht="6.96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 ht="18" customHeight="1">
      <c r="B113" s="44"/>
      <c r="C113" s="36" t="s">
        <v>22</v>
      </c>
      <c r="D113" s="45"/>
      <c r="E113" s="45"/>
      <c r="F113" s="31" t="str">
        <f>F9</f>
        <v xml:space="preserve"> </v>
      </c>
      <c r="G113" s="45"/>
      <c r="H113" s="45"/>
      <c r="I113" s="45"/>
      <c r="J113" s="45"/>
      <c r="K113" s="36" t="s">
        <v>24</v>
      </c>
      <c r="L113" s="45"/>
      <c r="M113" s="88" t="str">
        <f>IF(O9="","",O9)</f>
        <v>5. 8. 2020</v>
      </c>
      <c r="N113" s="88"/>
      <c r="O113" s="88"/>
      <c r="P113" s="88"/>
      <c r="Q113" s="45"/>
      <c r="R113" s="46"/>
    </row>
    <row r="114" s="1" customFormat="1" ht="6.96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>
      <c r="B115" s="44"/>
      <c r="C115" s="36" t="s">
        <v>26</v>
      </c>
      <c r="D115" s="45"/>
      <c r="E115" s="45"/>
      <c r="F115" s="31" t="str">
        <f>E12</f>
        <v>Mesto Stará Ľubovňa</v>
      </c>
      <c r="G115" s="45"/>
      <c r="H115" s="45"/>
      <c r="I115" s="45"/>
      <c r="J115" s="45"/>
      <c r="K115" s="36" t="s">
        <v>32</v>
      </c>
      <c r="L115" s="45"/>
      <c r="M115" s="31" t="str">
        <f>E18</f>
        <v>Štefan Petrilák - ÚVK ZTI PROJEKT</v>
      </c>
      <c r="N115" s="31"/>
      <c r="O115" s="31"/>
      <c r="P115" s="31"/>
      <c r="Q115" s="31"/>
      <c r="R115" s="46"/>
    </row>
    <row r="116" s="1" customFormat="1" ht="14.4" customHeight="1">
      <c r="B116" s="44"/>
      <c r="C116" s="36" t="s">
        <v>30</v>
      </c>
      <c r="D116" s="45"/>
      <c r="E116" s="45"/>
      <c r="F116" s="31" t="str">
        <f>IF(E15="","",E15)</f>
        <v>Vyplň údaj</v>
      </c>
      <c r="G116" s="45"/>
      <c r="H116" s="45"/>
      <c r="I116" s="45"/>
      <c r="J116" s="45"/>
      <c r="K116" s="36" t="s">
        <v>36</v>
      </c>
      <c r="L116" s="45"/>
      <c r="M116" s="31" t="str">
        <f>E21</f>
        <v>Štefan Petrilák</v>
      </c>
      <c r="N116" s="31"/>
      <c r="O116" s="31"/>
      <c r="P116" s="31"/>
      <c r="Q116" s="31"/>
      <c r="R116" s="46"/>
    </row>
    <row r="117" s="1" customFormat="1" ht="10.32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8" customFormat="1" ht="29.28" customHeight="1">
      <c r="B118" s="194"/>
      <c r="C118" s="195" t="s">
        <v>143</v>
      </c>
      <c r="D118" s="196" t="s">
        <v>144</v>
      </c>
      <c r="E118" s="196" t="s">
        <v>60</v>
      </c>
      <c r="F118" s="196" t="s">
        <v>145</v>
      </c>
      <c r="G118" s="196"/>
      <c r="H118" s="196"/>
      <c r="I118" s="196"/>
      <c r="J118" s="196" t="s">
        <v>146</v>
      </c>
      <c r="K118" s="196" t="s">
        <v>147</v>
      </c>
      <c r="L118" s="196" t="s">
        <v>148</v>
      </c>
      <c r="M118" s="196"/>
      <c r="N118" s="196" t="s">
        <v>119</v>
      </c>
      <c r="O118" s="196"/>
      <c r="P118" s="196"/>
      <c r="Q118" s="197"/>
      <c r="R118" s="198"/>
      <c r="T118" s="104" t="s">
        <v>149</v>
      </c>
      <c r="U118" s="105" t="s">
        <v>42</v>
      </c>
      <c r="V118" s="105" t="s">
        <v>150</v>
      </c>
      <c r="W118" s="105" t="s">
        <v>151</v>
      </c>
      <c r="X118" s="105" t="s">
        <v>152</v>
      </c>
      <c r="Y118" s="105" t="s">
        <v>153</v>
      </c>
      <c r="Z118" s="105" t="s">
        <v>154</v>
      </c>
      <c r="AA118" s="106" t="s">
        <v>155</v>
      </c>
    </row>
    <row r="119" s="1" customFormat="1" ht="29.28" customHeight="1">
      <c r="B119" s="44"/>
      <c r="C119" s="108" t="s">
        <v>116</v>
      </c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199">
        <f>BK119</f>
        <v>0</v>
      </c>
      <c r="O119" s="200"/>
      <c r="P119" s="200"/>
      <c r="Q119" s="200"/>
      <c r="R119" s="46"/>
      <c r="T119" s="107"/>
      <c r="U119" s="65"/>
      <c r="V119" s="65"/>
      <c r="W119" s="201">
        <f>W120+W135</f>
        <v>0</v>
      </c>
      <c r="X119" s="65"/>
      <c r="Y119" s="201">
        <f>Y120+Y135</f>
        <v>0</v>
      </c>
      <c r="Z119" s="65"/>
      <c r="AA119" s="202">
        <f>AA120+AA135</f>
        <v>21.25</v>
      </c>
      <c r="AT119" s="20" t="s">
        <v>77</v>
      </c>
      <c r="AU119" s="20" t="s">
        <v>121</v>
      </c>
      <c r="BK119" s="203">
        <f>BK120+BK135</f>
        <v>0</v>
      </c>
    </row>
    <row r="120" s="9" customFormat="1" ht="37.44" customHeight="1">
      <c r="B120" s="204"/>
      <c r="C120" s="205"/>
      <c r="D120" s="206" t="s">
        <v>122</v>
      </c>
      <c r="E120" s="206"/>
      <c r="F120" s="206"/>
      <c r="G120" s="206"/>
      <c r="H120" s="206"/>
      <c r="I120" s="206"/>
      <c r="J120" s="206"/>
      <c r="K120" s="206"/>
      <c r="L120" s="206"/>
      <c r="M120" s="206"/>
      <c r="N120" s="246">
        <f>BK120</f>
        <v>0</v>
      </c>
      <c r="O120" s="247"/>
      <c r="P120" s="247"/>
      <c r="Q120" s="247"/>
      <c r="R120" s="208"/>
      <c r="T120" s="209"/>
      <c r="U120" s="205"/>
      <c r="V120" s="205"/>
      <c r="W120" s="210">
        <f>W121+SUM(W122:W131)</f>
        <v>0</v>
      </c>
      <c r="X120" s="205"/>
      <c r="Y120" s="210">
        <f>Y121+SUM(Y122:Y131)</f>
        <v>0</v>
      </c>
      <c r="Z120" s="205"/>
      <c r="AA120" s="211">
        <f>AA121+SUM(AA122:AA131)</f>
        <v>21.25</v>
      </c>
      <c r="AR120" s="212" t="s">
        <v>85</v>
      </c>
      <c r="AT120" s="213" t="s">
        <v>77</v>
      </c>
      <c r="AU120" s="213" t="s">
        <v>78</v>
      </c>
      <c r="AY120" s="212" t="s">
        <v>156</v>
      </c>
      <c r="BK120" s="214">
        <f>BK121+SUM(BK122:BK131)</f>
        <v>0</v>
      </c>
    </row>
    <row r="121" s="1" customFormat="1" ht="25.5" customHeight="1">
      <c r="B121" s="44"/>
      <c r="C121" s="229" t="s">
        <v>85</v>
      </c>
      <c r="D121" s="229" t="s">
        <v>167</v>
      </c>
      <c r="E121" s="230" t="s">
        <v>85</v>
      </c>
      <c r="F121" s="231" t="s">
        <v>513</v>
      </c>
      <c r="G121" s="231"/>
      <c r="H121" s="231"/>
      <c r="I121" s="231"/>
      <c r="J121" s="232" t="s">
        <v>199</v>
      </c>
      <c r="K121" s="233">
        <v>50.399999999999999</v>
      </c>
      <c r="L121" s="234">
        <v>0</v>
      </c>
      <c r="M121" s="235"/>
      <c r="N121" s="233">
        <f>ROUND(L121*K121,3)</f>
        <v>0</v>
      </c>
      <c r="O121" s="222"/>
      <c r="P121" s="222"/>
      <c r="Q121" s="222"/>
      <c r="R121" s="46"/>
      <c r="T121" s="225" t="s">
        <v>20</v>
      </c>
      <c r="U121" s="54" t="s">
        <v>45</v>
      </c>
      <c r="V121" s="45"/>
      <c r="W121" s="226">
        <f>V121*K121</f>
        <v>0</v>
      </c>
      <c r="X121" s="226">
        <v>0</v>
      </c>
      <c r="Y121" s="226">
        <f>X121*K121</f>
        <v>0</v>
      </c>
      <c r="Z121" s="226">
        <v>0</v>
      </c>
      <c r="AA121" s="227">
        <f>Z121*K121</f>
        <v>0</v>
      </c>
      <c r="AR121" s="20" t="s">
        <v>171</v>
      </c>
      <c r="AT121" s="20" t="s">
        <v>167</v>
      </c>
      <c r="AU121" s="20" t="s">
        <v>85</v>
      </c>
      <c r="AY121" s="20" t="s">
        <v>156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135</v>
      </c>
      <c r="BK121" s="228">
        <f>ROUND(L121*K121,3)</f>
        <v>0</v>
      </c>
      <c r="BL121" s="20" t="s">
        <v>162</v>
      </c>
      <c r="BM121" s="20" t="s">
        <v>135</v>
      </c>
    </row>
    <row r="122" s="1" customFormat="1" ht="16.5" customHeight="1">
      <c r="B122" s="44"/>
      <c r="C122" s="218" t="s">
        <v>135</v>
      </c>
      <c r="D122" s="218" t="s">
        <v>158</v>
      </c>
      <c r="E122" s="219" t="s">
        <v>514</v>
      </c>
      <c r="F122" s="220" t="s">
        <v>515</v>
      </c>
      <c r="G122" s="220"/>
      <c r="H122" s="220"/>
      <c r="I122" s="220"/>
      <c r="J122" s="221" t="s">
        <v>199</v>
      </c>
      <c r="K122" s="222">
        <v>50.399999999999999</v>
      </c>
      <c r="L122" s="223">
        <v>0</v>
      </c>
      <c r="M122" s="224"/>
      <c r="N122" s="222">
        <f>ROUND(L122*K122,3)</f>
        <v>0</v>
      </c>
      <c r="O122" s="222"/>
      <c r="P122" s="222"/>
      <c r="Q122" s="222"/>
      <c r="R122" s="46"/>
      <c r="T122" s="225" t="s">
        <v>20</v>
      </c>
      <c r="U122" s="54" t="s">
        <v>45</v>
      </c>
      <c r="V122" s="45"/>
      <c r="W122" s="226">
        <f>V122*K122</f>
        <v>0</v>
      </c>
      <c r="X122" s="226">
        <v>0</v>
      </c>
      <c r="Y122" s="226">
        <f>X122*K122</f>
        <v>0</v>
      </c>
      <c r="Z122" s="226">
        <v>0</v>
      </c>
      <c r="AA122" s="227">
        <f>Z122*K122</f>
        <v>0</v>
      </c>
      <c r="AR122" s="20" t="s">
        <v>162</v>
      </c>
      <c r="AT122" s="20" t="s">
        <v>158</v>
      </c>
      <c r="AU122" s="20" t="s">
        <v>85</v>
      </c>
      <c r="AY122" s="20" t="s">
        <v>156</v>
      </c>
      <c r="BE122" s="140">
        <f>IF(U122="základná",N122,0)</f>
        <v>0</v>
      </c>
      <c r="BF122" s="140">
        <f>IF(U122="znížená",N122,0)</f>
        <v>0</v>
      </c>
      <c r="BG122" s="140">
        <f>IF(U122="zákl. prenesená",N122,0)</f>
        <v>0</v>
      </c>
      <c r="BH122" s="140">
        <f>IF(U122="zníž. prenesená",N122,0)</f>
        <v>0</v>
      </c>
      <c r="BI122" s="140">
        <f>IF(U122="nulová",N122,0)</f>
        <v>0</v>
      </c>
      <c r="BJ122" s="20" t="s">
        <v>135</v>
      </c>
      <c r="BK122" s="228">
        <f>ROUND(L122*K122,3)</f>
        <v>0</v>
      </c>
      <c r="BL122" s="20" t="s">
        <v>162</v>
      </c>
      <c r="BM122" s="20" t="s">
        <v>162</v>
      </c>
    </row>
    <row r="123" s="1" customFormat="1" ht="16.5" customHeight="1">
      <c r="B123" s="44"/>
      <c r="C123" s="229" t="s">
        <v>441</v>
      </c>
      <c r="D123" s="229" t="s">
        <v>167</v>
      </c>
      <c r="E123" s="230" t="s">
        <v>516</v>
      </c>
      <c r="F123" s="231" t="s">
        <v>517</v>
      </c>
      <c r="G123" s="231"/>
      <c r="H123" s="231"/>
      <c r="I123" s="231"/>
      <c r="J123" s="232" t="s">
        <v>518</v>
      </c>
      <c r="K123" s="233">
        <v>86.400000000000006</v>
      </c>
      <c r="L123" s="234">
        <v>0</v>
      </c>
      <c r="M123" s="235"/>
      <c r="N123" s="233">
        <f>ROUND(L123*K123,3)</f>
        <v>0</v>
      </c>
      <c r="O123" s="222"/>
      <c r="P123" s="222"/>
      <c r="Q123" s="222"/>
      <c r="R123" s="46"/>
      <c r="T123" s="225" t="s">
        <v>20</v>
      </c>
      <c r="U123" s="54" t="s">
        <v>45</v>
      </c>
      <c r="V123" s="45"/>
      <c r="W123" s="226">
        <f>V123*K123</f>
        <v>0</v>
      </c>
      <c r="X123" s="226">
        <v>0</v>
      </c>
      <c r="Y123" s="226">
        <f>X123*K123</f>
        <v>0</v>
      </c>
      <c r="Z123" s="226">
        <v>0</v>
      </c>
      <c r="AA123" s="227">
        <f>Z123*K123</f>
        <v>0</v>
      </c>
      <c r="AR123" s="20" t="s">
        <v>171</v>
      </c>
      <c r="AT123" s="20" t="s">
        <v>167</v>
      </c>
      <c r="AU123" s="20" t="s">
        <v>85</v>
      </c>
      <c r="AY123" s="20" t="s">
        <v>156</v>
      </c>
      <c r="BE123" s="140">
        <f>IF(U123="základná",N123,0)</f>
        <v>0</v>
      </c>
      <c r="BF123" s="140">
        <f>IF(U123="znížená",N123,0)</f>
        <v>0</v>
      </c>
      <c r="BG123" s="140">
        <f>IF(U123="zákl. prenesená",N123,0)</f>
        <v>0</v>
      </c>
      <c r="BH123" s="140">
        <f>IF(U123="zníž. prenesená",N123,0)</f>
        <v>0</v>
      </c>
      <c r="BI123" s="140">
        <f>IF(U123="nulová",N123,0)</f>
        <v>0</v>
      </c>
      <c r="BJ123" s="20" t="s">
        <v>135</v>
      </c>
      <c r="BK123" s="228">
        <f>ROUND(L123*K123,3)</f>
        <v>0</v>
      </c>
      <c r="BL123" s="20" t="s">
        <v>162</v>
      </c>
      <c r="BM123" s="20" t="s">
        <v>172</v>
      </c>
    </row>
    <row r="124" s="1" customFormat="1" ht="16.5" customHeight="1">
      <c r="B124" s="44"/>
      <c r="C124" s="229" t="s">
        <v>162</v>
      </c>
      <c r="D124" s="229" t="s">
        <v>167</v>
      </c>
      <c r="E124" s="230" t="s">
        <v>519</v>
      </c>
      <c r="F124" s="231" t="s">
        <v>520</v>
      </c>
      <c r="G124" s="231"/>
      <c r="H124" s="231"/>
      <c r="I124" s="231"/>
      <c r="J124" s="232" t="s">
        <v>518</v>
      </c>
      <c r="K124" s="233">
        <v>7</v>
      </c>
      <c r="L124" s="234">
        <v>0</v>
      </c>
      <c r="M124" s="235"/>
      <c r="N124" s="233">
        <f>ROUND(L124*K124,3)</f>
        <v>0</v>
      </c>
      <c r="O124" s="222"/>
      <c r="P124" s="222"/>
      <c r="Q124" s="222"/>
      <c r="R124" s="46"/>
      <c r="T124" s="225" t="s">
        <v>20</v>
      </c>
      <c r="U124" s="54" t="s">
        <v>45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171</v>
      </c>
      <c r="AT124" s="20" t="s">
        <v>167</v>
      </c>
      <c r="AU124" s="20" t="s">
        <v>85</v>
      </c>
      <c r="AY124" s="20" t="s">
        <v>156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135</v>
      </c>
      <c r="BK124" s="228">
        <f>ROUND(L124*K124,3)</f>
        <v>0</v>
      </c>
      <c r="BL124" s="20" t="s">
        <v>162</v>
      </c>
      <c r="BM124" s="20" t="s">
        <v>171</v>
      </c>
    </row>
    <row r="125" s="1" customFormat="1" ht="16.5" customHeight="1">
      <c r="B125" s="44"/>
      <c r="C125" s="229" t="s">
        <v>309</v>
      </c>
      <c r="D125" s="229" t="s">
        <v>167</v>
      </c>
      <c r="E125" s="230" t="s">
        <v>521</v>
      </c>
      <c r="F125" s="231" t="s">
        <v>522</v>
      </c>
      <c r="G125" s="231"/>
      <c r="H125" s="231"/>
      <c r="I125" s="231"/>
      <c r="J125" s="232" t="s">
        <v>518</v>
      </c>
      <c r="K125" s="233">
        <v>14.4</v>
      </c>
      <c r="L125" s="234">
        <v>0</v>
      </c>
      <c r="M125" s="235"/>
      <c r="N125" s="233">
        <f>ROUND(L125*K125,3)</f>
        <v>0</v>
      </c>
      <c r="O125" s="222"/>
      <c r="P125" s="222"/>
      <c r="Q125" s="222"/>
      <c r="R125" s="46"/>
      <c r="T125" s="225" t="s">
        <v>20</v>
      </c>
      <c r="U125" s="54" t="s">
        <v>45</v>
      </c>
      <c r="V125" s="45"/>
      <c r="W125" s="226">
        <f>V125*K125</f>
        <v>0</v>
      </c>
      <c r="X125" s="226">
        <v>0</v>
      </c>
      <c r="Y125" s="226">
        <f>X125*K125</f>
        <v>0</v>
      </c>
      <c r="Z125" s="226">
        <v>0</v>
      </c>
      <c r="AA125" s="227">
        <f>Z125*K125</f>
        <v>0</v>
      </c>
      <c r="AR125" s="20" t="s">
        <v>171</v>
      </c>
      <c r="AT125" s="20" t="s">
        <v>167</v>
      </c>
      <c r="AU125" s="20" t="s">
        <v>85</v>
      </c>
      <c r="AY125" s="20" t="s">
        <v>156</v>
      </c>
      <c r="BE125" s="140">
        <f>IF(U125="základná",N125,0)</f>
        <v>0</v>
      </c>
      <c r="BF125" s="140">
        <f>IF(U125="znížená",N125,0)</f>
        <v>0</v>
      </c>
      <c r="BG125" s="140">
        <f>IF(U125="zákl. prenesená",N125,0)</f>
        <v>0</v>
      </c>
      <c r="BH125" s="140">
        <f>IF(U125="zníž. prenesená",N125,0)</f>
        <v>0</v>
      </c>
      <c r="BI125" s="140">
        <f>IF(U125="nulová",N125,0)</f>
        <v>0</v>
      </c>
      <c r="BJ125" s="20" t="s">
        <v>135</v>
      </c>
      <c r="BK125" s="228">
        <f>ROUND(L125*K125,3)</f>
        <v>0</v>
      </c>
      <c r="BL125" s="20" t="s">
        <v>162</v>
      </c>
      <c r="BM125" s="20" t="s">
        <v>179</v>
      </c>
    </row>
    <row r="126" s="1" customFormat="1" ht="16.5" customHeight="1">
      <c r="B126" s="44"/>
      <c r="C126" s="229" t="s">
        <v>172</v>
      </c>
      <c r="D126" s="229" t="s">
        <v>167</v>
      </c>
      <c r="E126" s="230" t="s">
        <v>523</v>
      </c>
      <c r="F126" s="231" t="s">
        <v>524</v>
      </c>
      <c r="G126" s="231"/>
      <c r="H126" s="231"/>
      <c r="I126" s="231"/>
      <c r="J126" s="232" t="s">
        <v>518</v>
      </c>
      <c r="K126" s="233">
        <v>7</v>
      </c>
      <c r="L126" s="234">
        <v>0</v>
      </c>
      <c r="M126" s="235"/>
      <c r="N126" s="233">
        <f>ROUND(L126*K126,3)</f>
        <v>0</v>
      </c>
      <c r="O126" s="222"/>
      <c r="P126" s="222"/>
      <c r="Q126" s="222"/>
      <c r="R126" s="46"/>
      <c r="T126" s="225" t="s">
        <v>20</v>
      </c>
      <c r="U126" s="54" t="s">
        <v>45</v>
      </c>
      <c r="V126" s="45"/>
      <c r="W126" s="226">
        <f>V126*K126</f>
        <v>0</v>
      </c>
      <c r="X126" s="226">
        <v>0</v>
      </c>
      <c r="Y126" s="226">
        <f>X126*K126</f>
        <v>0</v>
      </c>
      <c r="Z126" s="226">
        <v>0</v>
      </c>
      <c r="AA126" s="227">
        <f>Z126*K126</f>
        <v>0</v>
      </c>
      <c r="AR126" s="20" t="s">
        <v>171</v>
      </c>
      <c r="AT126" s="20" t="s">
        <v>167</v>
      </c>
      <c r="AU126" s="20" t="s">
        <v>85</v>
      </c>
      <c r="AY126" s="20" t="s">
        <v>156</v>
      </c>
      <c r="BE126" s="140">
        <f>IF(U126="základná",N126,0)</f>
        <v>0</v>
      </c>
      <c r="BF126" s="140">
        <f>IF(U126="znížená",N126,0)</f>
        <v>0</v>
      </c>
      <c r="BG126" s="140">
        <f>IF(U126="zákl. prenesená",N126,0)</f>
        <v>0</v>
      </c>
      <c r="BH126" s="140">
        <f>IF(U126="zníž. prenesená",N126,0)</f>
        <v>0</v>
      </c>
      <c r="BI126" s="140">
        <f>IF(U126="nulová",N126,0)</f>
        <v>0</v>
      </c>
      <c r="BJ126" s="20" t="s">
        <v>135</v>
      </c>
      <c r="BK126" s="228">
        <f>ROUND(L126*K126,3)</f>
        <v>0</v>
      </c>
      <c r="BL126" s="20" t="s">
        <v>162</v>
      </c>
      <c r="BM126" s="20" t="s">
        <v>183</v>
      </c>
    </row>
    <row r="127" s="1" customFormat="1" ht="16.5" customHeight="1">
      <c r="B127" s="44"/>
      <c r="C127" s="218" t="s">
        <v>315</v>
      </c>
      <c r="D127" s="218" t="s">
        <v>158</v>
      </c>
      <c r="E127" s="219" t="s">
        <v>525</v>
      </c>
      <c r="F127" s="220" t="s">
        <v>526</v>
      </c>
      <c r="G127" s="220"/>
      <c r="H127" s="220"/>
      <c r="I127" s="220"/>
      <c r="J127" s="221" t="s">
        <v>199</v>
      </c>
      <c r="K127" s="222">
        <v>50.399999999999999</v>
      </c>
      <c r="L127" s="223">
        <v>0</v>
      </c>
      <c r="M127" s="224"/>
      <c r="N127" s="222">
        <f>ROUND(L127*K127,3)</f>
        <v>0</v>
      </c>
      <c r="O127" s="222"/>
      <c r="P127" s="222"/>
      <c r="Q127" s="222"/>
      <c r="R127" s="46"/>
      <c r="T127" s="225" t="s">
        <v>20</v>
      </c>
      <c r="U127" s="54" t="s">
        <v>45</v>
      </c>
      <c r="V127" s="45"/>
      <c r="W127" s="226">
        <f>V127*K127</f>
        <v>0</v>
      </c>
      <c r="X127" s="226">
        <v>0</v>
      </c>
      <c r="Y127" s="226">
        <f>X127*K127</f>
        <v>0</v>
      </c>
      <c r="Z127" s="226">
        <v>0</v>
      </c>
      <c r="AA127" s="227">
        <f>Z127*K127</f>
        <v>0</v>
      </c>
      <c r="AR127" s="20" t="s">
        <v>162</v>
      </c>
      <c r="AT127" s="20" t="s">
        <v>158</v>
      </c>
      <c r="AU127" s="20" t="s">
        <v>85</v>
      </c>
      <c r="AY127" s="20" t="s">
        <v>156</v>
      </c>
      <c r="BE127" s="140">
        <f>IF(U127="základná",N127,0)</f>
        <v>0</v>
      </c>
      <c r="BF127" s="140">
        <f>IF(U127="znížená",N127,0)</f>
        <v>0</v>
      </c>
      <c r="BG127" s="140">
        <f>IF(U127="zákl. prenesená",N127,0)</f>
        <v>0</v>
      </c>
      <c r="BH127" s="140">
        <f>IF(U127="zníž. prenesená",N127,0)</f>
        <v>0</v>
      </c>
      <c r="BI127" s="140">
        <f>IF(U127="nulová",N127,0)</f>
        <v>0</v>
      </c>
      <c r="BJ127" s="20" t="s">
        <v>135</v>
      </c>
      <c r="BK127" s="228">
        <f>ROUND(L127*K127,3)</f>
        <v>0</v>
      </c>
      <c r="BL127" s="20" t="s">
        <v>162</v>
      </c>
      <c r="BM127" s="20" t="s">
        <v>187</v>
      </c>
    </row>
    <row r="128" s="1" customFormat="1" ht="25.5" customHeight="1">
      <c r="B128" s="44"/>
      <c r="C128" s="218" t="s">
        <v>171</v>
      </c>
      <c r="D128" s="218" t="s">
        <v>158</v>
      </c>
      <c r="E128" s="219" t="s">
        <v>527</v>
      </c>
      <c r="F128" s="220" t="s">
        <v>528</v>
      </c>
      <c r="G128" s="220"/>
      <c r="H128" s="220"/>
      <c r="I128" s="220"/>
      <c r="J128" s="221" t="s">
        <v>199</v>
      </c>
      <c r="K128" s="222">
        <v>50.399999999999999</v>
      </c>
      <c r="L128" s="223">
        <v>0</v>
      </c>
      <c r="M128" s="224"/>
      <c r="N128" s="222">
        <f>ROUND(L128*K128,3)</f>
        <v>0</v>
      </c>
      <c r="O128" s="222"/>
      <c r="P128" s="222"/>
      <c r="Q128" s="222"/>
      <c r="R128" s="46"/>
      <c r="T128" s="225" t="s">
        <v>20</v>
      </c>
      <c r="U128" s="54" t="s">
        <v>45</v>
      </c>
      <c r="V128" s="45"/>
      <c r="W128" s="226">
        <f>V128*K128</f>
        <v>0</v>
      </c>
      <c r="X128" s="226">
        <v>0</v>
      </c>
      <c r="Y128" s="226">
        <f>X128*K128</f>
        <v>0</v>
      </c>
      <c r="Z128" s="226">
        <v>0</v>
      </c>
      <c r="AA128" s="227">
        <f>Z128*K128</f>
        <v>0</v>
      </c>
      <c r="AR128" s="20" t="s">
        <v>162</v>
      </c>
      <c r="AT128" s="20" t="s">
        <v>158</v>
      </c>
      <c r="AU128" s="20" t="s">
        <v>85</v>
      </c>
      <c r="AY128" s="20" t="s">
        <v>156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135</v>
      </c>
      <c r="BK128" s="228">
        <f>ROUND(L128*K128,3)</f>
        <v>0</v>
      </c>
      <c r="BL128" s="20" t="s">
        <v>162</v>
      </c>
      <c r="BM128" s="20" t="s">
        <v>191</v>
      </c>
    </row>
    <row r="129" s="1" customFormat="1" ht="25.5" customHeight="1">
      <c r="B129" s="44"/>
      <c r="C129" s="229" t="s">
        <v>364</v>
      </c>
      <c r="D129" s="229" t="s">
        <v>167</v>
      </c>
      <c r="E129" s="230" t="s">
        <v>529</v>
      </c>
      <c r="F129" s="231" t="s">
        <v>530</v>
      </c>
      <c r="G129" s="231"/>
      <c r="H129" s="231"/>
      <c r="I129" s="231"/>
      <c r="J129" s="232" t="s">
        <v>306</v>
      </c>
      <c r="K129" s="233">
        <v>1</v>
      </c>
      <c r="L129" s="234">
        <v>0</v>
      </c>
      <c r="M129" s="235"/>
      <c r="N129" s="233">
        <f>ROUND(L129*K129,3)</f>
        <v>0</v>
      </c>
      <c r="O129" s="222"/>
      <c r="P129" s="222"/>
      <c r="Q129" s="222"/>
      <c r="R129" s="46"/>
      <c r="T129" s="225" t="s">
        <v>20</v>
      </c>
      <c r="U129" s="54" t="s">
        <v>45</v>
      </c>
      <c r="V129" s="45"/>
      <c r="W129" s="226">
        <f>V129*K129</f>
        <v>0</v>
      </c>
      <c r="X129" s="226">
        <v>0</v>
      </c>
      <c r="Y129" s="226">
        <f>X129*K129</f>
        <v>0</v>
      </c>
      <c r="Z129" s="226">
        <v>0</v>
      </c>
      <c r="AA129" s="227">
        <f>Z129*K129</f>
        <v>0</v>
      </c>
      <c r="AR129" s="20" t="s">
        <v>171</v>
      </c>
      <c r="AT129" s="20" t="s">
        <v>167</v>
      </c>
      <c r="AU129" s="20" t="s">
        <v>85</v>
      </c>
      <c r="AY129" s="20" t="s">
        <v>156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135</v>
      </c>
      <c r="BK129" s="228">
        <f>ROUND(L129*K129,3)</f>
        <v>0</v>
      </c>
      <c r="BL129" s="20" t="s">
        <v>162</v>
      </c>
      <c r="BM129" s="20" t="s">
        <v>195</v>
      </c>
    </row>
    <row r="130" s="1" customFormat="1" ht="16.5" customHeight="1">
      <c r="B130" s="44"/>
      <c r="C130" s="218" t="s">
        <v>179</v>
      </c>
      <c r="D130" s="218" t="s">
        <v>158</v>
      </c>
      <c r="E130" s="219" t="s">
        <v>531</v>
      </c>
      <c r="F130" s="220" t="s">
        <v>532</v>
      </c>
      <c r="G130" s="220"/>
      <c r="H130" s="220"/>
      <c r="I130" s="220"/>
      <c r="J130" s="221" t="s">
        <v>306</v>
      </c>
      <c r="K130" s="222">
        <v>1</v>
      </c>
      <c r="L130" s="223">
        <v>0</v>
      </c>
      <c r="M130" s="224"/>
      <c r="N130" s="222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45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162</v>
      </c>
      <c r="AT130" s="20" t="s">
        <v>158</v>
      </c>
      <c r="AU130" s="20" t="s">
        <v>85</v>
      </c>
      <c r="AY130" s="20" t="s">
        <v>156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135</v>
      </c>
      <c r="BK130" s="228">
        <f>ROUND(L130*K130,3)</f>
        <v>0</v>
      </c>
      <c r="BL130" s="20" t="s">
        <v>162</v>
      </c>
      <c r="BM130" s="20" t="s">
        <v>10</v>
      </c>
    </row>
    <row r="131" s="9" customFormat="1" ht="29.88" customHeight="1">
      <c r="B131" s="204"/>
      <c r="C131" s="205"/>
      <c r="D131" s="215" t="s">
        <v>511</v>
      </c>
      <c r="E131" s="215"/>
      <c r="F131" s="215"/>
      <c r="G131" s="215"/>
      <c r="H131" s="215"/>
      <c r="I131" s="215"/>
      <c r="J131" s="215"/>
      <c r="K131" s="215"/>
      <c r="L131" s="215"/>
      <c r="M131" s="215"/>
      <c r="N131" s="236">
        <f>BK131</f>
        <v>0</v>
      </c>
      <c r="O131" s="237"/>
      <c r="P131" s="237"/>
      <c r="Q131" s="237"/>
      <c r="R131" s="208"/>
      <c r="T131" s="209"/>
      <c r="U131" s="205"/>
      <c r="V131" s="205"/>
      <c r="W131" s="210">
        <f>W132</f>
        <v>0</v>
      </c>
      <c r="X131" s="205"/>
      <c r="Y131" s="210">
        <f>Y132</f>
        <v>0</v>
      </c>
      <c r="Z131" s="205"/>
      <c r="AA131" s="211">
        <f>AA132</f>
        <v>21.25</v>
      </c>
      <c r="AR131" s="212" t="s">
        <v>85</v>
      </c>
      <c r="AT131" s="213" t="s">
        <v>77</v>
      </c>
      <c r="AU131" s="213" t="s">
        <v>85</v>
      </c>
      <c r="AY131" s="212" t="s">
        <v>156</v>
      </c>
      <c r="BK131" s="214">
        <f>BK132</f>
        <v>0</v>
      </c>
    </row>
    <row r="132" s="9" customFormat="1" ht="14.88" customHeight="1">
      <c r="B132" s="204"/>
      <c r="C132" s="205"/>
      <c r="D132" s="215" t="s">
        <v>512</v>
      </c>
      <c r="E132" s="215"/>
      <c r="F132" s="215"/>
      <c r="G132" s="215"/>
      <c r="H132" s="215"/>
      <c r="I132" s="215"/>
      <c r="J132" s="215"/>
      <c r="K132" s="215"/>
      <c r="L132" s="215"/>
      <c r="M132" s="215"/>
      <c r="N132" s="216">
        <f>BK132</f>
        <v>0</v>
      </c>
      <c r="O132" s="217"/>
      <c r="P132" s="217"/>
      <c r="Q132" s="217"/>
      <c r="R132" s="208"/>
      <c r="T132" s="209"/>
      <c r="U132" s="205"/>
      <c r="V132" s="205"/>
      <c r="W132" s="210">
        <f>SUM(W133:W134)</f>
        <v>0</v>
      </c>
      <c r="X132" s="205"/>
      <c r="Y132" s="210">
        <f>SUM(Y133:Y134)</f>
        <v>0</v>
      </c>
      <c r="Z132" s="205"/>
      <c r="AA132" s="211">
        <f>SUM(AA133:AA134)</f>
        <v>21.25</v>
      </c>
      <c r="AR132" s="212" t="s">
        <v>85</v>
      </c>
      <c r="AT132" s="213" t="s">
        <v>77</v>
      </c>
      <c r="AU132" s="213" t="s">
        <v>135</v>
      </c>
      <c r="AY132" s="212" t="s">
        <v>156</v>
      </c>
      <c r="BK132" s="214">
        <f>SUM(BK133:BK134)</f>
        <v>0</v>
      </c>
    </row>
    <row r="133" s="1" customFormat="1" ht="25.5" customHeight="1">
      <c r="B133" s="44"/>
      <c r="C133" s="218" t="s">
        <v>369</v>
      </c>
      <c r="D133" s="218" t="s">
        <v>158</v>
      </c>
      <c r="E133" s="219" t="s">
        <v>197</v>
      </c>
      <c r="F133" s="220" t="s">
        <v>198</v>
      </c>
      <c r="G133" s="220"/>
      <c r="H133" s="220"/>
      <c r="I133" s="220"/>
      <c r="J133" s="221" t="s">
        <v>199</v>
      </c>
      <c r="K133" s="222">
        <v>42.5</v>
      </c>
      <c r="L133" s="223">
        <v>0</v>
      </c>
      <c r="M133" s="224"/>
      <c r="N133" s="222">
        <f>ROUND(L133*K133,3)</f>
        <v>0</v>
      </c>
      <c r="O133" s="222"/>
      <c r="P133" s="222"/>
      <c r="Q133" s="222"/>
      <c r="R133" s="46"/>
      <c r="T133" s="225" t="s">
        <v>20</v>
      </c>
      <c r="U133" s="54" t="s">
        <v>45</v>
      </c>
      <c r="V133" s="45"/>
      <c r="W133" s="226">
        <f>V133*K133</f>
        <v>0</v>
      </c>
      <c r="X133" s="226">
        <v>0</v>
      </c>
      <c r="Y133" s="226">
        <f>X133*K133</f>
        <v>0</v>
      </c>
      <c r="Z133" s="226">
        <v>0.26000000000000001</v>
      </c>
      <c r="AA133" s="227">
        <f>Z133*K133</f>
        <v>11.050000000000001</v>
      </c>
      <c r="AR133" s="20" t="s">
        <v>162</v>
      </c>
      <c r="AT133" s="20" t="s">
        <v>158</v>
      </c>
      <c r="AU133" s="20" t="s">
        <v>441</v>
      </c>
      <c r="AY133" s="20" t="s">
        <v>156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135</v>
      </c>
      <c r="BK133" s="228">
        <f>ROUND(L133*K133,3)</f>
        <v>0</v>
      </c>
      <c r="BL133" s="20" t="s">
        <v>162</v>
      </c>
      <c r="BM133" s="20" t="s">
        <v>203</v>
      </c>
    </row>
    <row r="134" s="1" customFormat="1" ht="38.25" customHeight="1">
      <c r="B134" s="44"/>
      <c r="C134" s="218" t="s">
        <v>183</v>
      </c>
      <c r="D134" s="218" t="s">
        <v>158</v>
      </c>
      <c r="E134" s="219" t="s">
        <v>201</v>
      </c>
      <c r="F134" s="220" t="s">
        <v>202</v>
      </c>
      <c r="G134" s="220"/>
      <c r="H134" s="220"/>
      <c r="I134" s="220"/>
      <c r="J134" s="221" t="s">
        <v>199</v>
      </c>
      <c r="K134" s="222">
        <v>42.5</v>
      </c>
      <c r="L134" s="223">
        <v>0</v>
      </c>
      <c r="M134" s="224"/>
      <c r="N134" s="222">
        <f>ROUND(L134*K134,3)</f>
        <v>0</v>
      </c>
      <c r="O134" s="222"/>
      <c r="P134" s="222"/>
      <c r="Q134" s="222"/>
      <c r="R134" s="46"/>
      <c r="T134" s="225" t="s">
        <v>20</v>
      </c>
      <c r="U134" s="54" t="s">
        <v>45</v>
      </c>
      <c r="V134" s="45"/>
      <c r="W134" s="226">
        <f>V134*K134</f>
        <v>0</v>
      </c>
      <c r="X134" s="226">
        <v>0</v>
      </c>
      <c r="Y134" s="226">
        <f>X134*K134</f>
        <v>0</v>
      </c>
      <c r="Z134" s="226">
        <v>0.23999999999999999</v>
      </c>
      <c r="AA134" s="227">
        <f>Z134*K134</f>
        <v>10.199999999999999</v>
      </c>
      <c r="AR134" s="20" t="s">
        <v>162</v>
      </c>
      <c r="AT134" s="20" t="s">
        <v>158</v>
      </c>
      <c r="AU134" s="20" t="s">
        <v>441</v>
      </c>
      <c r="AY134" s="20" t="s">
        <v>156</v>
      </c>
      <c r="BE134" s="140">
        <f>IF(U134="základná",N134,0)</f>
        <v>0</v>
      </c>
      <c r="BF134" s="140">
        <f>IF(U134="znížená",N134,0)</f>
        <v>0</v>
      </c>
      <c r="BG134" s="140">
        <f>IF(U134="zákl. prenesená",N134,0)</f>
        <v>0</v>
      </c>
      <c r="BH134" s="140">
        <f>IF(U134="zníž. prenesená",N134,0)</f>
        <v>0</v>
      </c>
      <c r="BI134" s="140">
        <f>IF(U134="nulová",N134,0)</f>
        <v>0</v>
      </c>
      <c r="BJ134" s="20" t="s">
        <v>135</v>
      </c>
      <c r="BK134" s="228">
        <f>ROUND(L134*K134,3)</f>
        <v>0</v>
      </c>
      <c r="BL134" s="20" t="s">
        <v>162</v>
      </c>
      <c r="BM134" s="20" t="s">
        <v>207</v>
      </c>
    </row>
    <row r="135" s="1" customFormat="1" ht="49.92" customHeight="1">
      <c r="B135" s="44"/>
      <c r="C135" s="45"/>
      <c r="D135" s="206" t="s">
        <v>423</v>
      </c>
      <c r="E135" s="45"/>
      <c r="F135" s="45"/>
      <c r="G135" s="45"/>
      <c r="H135" s="45"/>
      <c r="I135" s="45"/>
      <c r="J135" s="45"/>
      <c r="K135" s="45"/>
      <c r="L135" s="45"/>
      <c r="M135" s="45"/>
      <c r="N135" s="242">
        <f>BK135</f>
        <v>0</v>
      </c>
      <c r="O135" s="243"/>
      <c r="P135" s="243"/>
      <c r="Q135" s="243"/>
      <c r="R135" s="46"/>
      <c r="T135" s="188"/>
      <c r="U135" s="45"/>
      <c r="V135" s="45"/>
      <c r="W135" s="45"/>
      <c r="X135" s="45"/>
      <c r="Y135" s="45"/>
      <c r="Z135" s="45"/>
      <c r="AA135" s="98"/>
      <c r="AT135" s="20" t="s">
        <v>77</v>
      </c>
      <c r="AU135" s="20" t="s">
        <v>78</v>
      </c>
      <c r="AY135" s="20" t="s">
        <v>424</v>
      </c>
      <c r="BK135" s="228">
        <f>SUM(BK136:BK140)</f>
        <v>0</v>
      </c>
    </row>
    <row r="136" s="1" customFormat="1" ht="22.32" customHeight="1">
      <c r="B136" s="44"/>
      <c r="C136" s="248" t="s">
        <v>20</v>
      </c>
      <c r="D136" s="248" t="s">
        <v>158</v>
      </c>
      <c r="E136" s="249" t="s">
        <v>20</v>
      </c>
      <c r="F136" s="250" t="s">
        <v>20</v>
      </c>
      <c r="G136" s="250"/>
      <c r="H136" s="250"/>
      <c r="I136" s="250"/>
      <c r="J136" s="251" t="s">
        <v>20</v>
      </c>
      <c r="K136" s="223"/>
      <c r="L136" s="223"/>
      <c r="M136" s="222"/>
      <c r="N136" s="222">
        <f>BK136</f>
        <v>0</v>
      </c>
      <c r="O136" s="222"/>
      <c r="P136" s="222"/>
      <c r="Q136" s="222"/>
      <c r="R136" s="46"/>
      <c r="T136" s="225" t="s">
        <v>20</v>
      </c>
      <c r="U136" s="252" t="s">
        <v>45</v>
      </c>
      <c r="V136" s="45"/>
      <c r="W136" s="45"/>
      <c r="X136" s="45"/>
      <c r="Y136" s="45"/>
      <c r="Z136" s="45"/>
      <c r="AA136" s="98"/>
      <c r="AT136" s="20" t="s">
        <v>424</v>
      </c>
      <c r="AU136" s="20" t="s">
        <v>85</v>
      </c>
      <c r="AY136" s="20" t="s">
        <v>424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20" t="s">
        <v>135</v>
      </c>
      <c r="BK136" s="228">
        <f>L136*K136</f>
        <v>0</v>
      </c>
    </row>
    <row r="137" s="1" customFormat="1" ht="22.32" customHeight="1">
      <c r="B137" s="44"/>
      <c r="C137" s="248" t="s">
        <v>20</v>
      </c>
      <c r="D137" s="248" t="s">
        <v>158</v>
      </c>
      <c r="E137" s="249" t="s">
        <v>20</v>
      </c>
      <c r="F137" s="250" t="s">
        <v>20</v>
      </c>
      <c r="G137" s="250"/>
      <c r="H137" s="250"/>
      <c r="I137" s="250"/>
      <c r="J137" s="251" t="s">
        <v>20</v>
      </c>
      <c r="K137" s="223"/>
      <c r="L137" s="223"/>
      <c r="M137" s="222"/>
      <c r="N137" s="222">
        <f>BK137</f>
        <v>0</v>
      </c>
      <c r="O137" s="222"/>
      <c r="P137" s="222"/>
      <c r="Q137" s="222"/>
      <c r="R137" s="46"/>
      <c r="T137" s="225" t="s">
        <v>20</v>
      </c>
      <c r="U137" s="252" t="s">
        <v>45</v>
      </c>
      <c r="V137" s="45"/>
      <c r="W137" s="45"/>
      <c r="X137" s="45"/>
      <c r="Y137" s="45"/>
      <c r="Z137" s="45"/>
      <c r="AA137" s="98"/>
      <c r="AT137" s="20" t="s">
        <v>424</v>
      </c>
      <c r="AU137" s="20" t="s">
        <v>85</v>
      </c>
      <c r="AY137" s="20" t="s">
        <v>424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135</v>
      </c>
      <c r="BK137" s="228">
        <f>L137*K137</f>
        <v>0</v>
      </c>
    </row>
    <row r="138" s="1" customFormat="1" ht="22.32" customHeight="1">
      <c r="B138" s="44"/>
      <c r="C138" s="248" t="s">
        <v>20</v>
      </c>
      <c r="D138" s="248" t="s">
        <v>158</v>
      </c>
      <c r="E138" s="249" t="s">
        <v>20</v>
      </c>
      <c r="F138" s="250" t="s">
        <v>20</v>
      </c>
      <c r="G138" s="250"/>
      <c r="H138" s="250"/>
      <c r="I138" s="250"/>
      <c r="J138" s="251" t="s">
        <v>20</v>
      </c>
      <c r="K138" s="223"/>
      <c r="L138" s="223"/>
      <c r="M138" s="222"/>
      <c r="N138" s="222">
        <f>BK138</f>
        <v>0</v>
      </c>
      <c r="O138" s="222"/>
      <c r="P138" s="222"/>
      <c r="Q138" s="222"/>
      <c r="R138" s="46"/>
      <c r="T138" s="225" t="s">
        <v>20</v>
      </c>
      <c r="U138" s="252" t="s">
        <v>45</v>
      </c>
      <c r="V138" s="45"/>
      <c r="W138" s="45"/>
      <c r="X138" s="45"/>
      <c r="Y138" s="45"/>
      <c r="Z138" s="45"/>
      <c r="AA138" s="98"/>
      <c r="AT138" s="20" t="s">
        <v>424</v>
      </c>
      <c r="AU138" s="20" t="s">
        <v>85</v>
      </c>
      <c r="AY138" s="20" t="s">
        <v>424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20" t="s">
        <v>135</v>
      </c>
      <c r="BK138" s="228">
        <f>L138*K138</f>
        <v>0</v>
      </c>
    </row>
    <row r="139" s="1" customFormat="1" ht="22.32" customHeight="1">
      <c r="B139" s="44"/>
      <c r="C139" s="248" t="s">
        <v>20</v>
      </c>
      <c r="D139" s="248" t="s">
        <v>158</v>
      </c>
      <c r="E139" s="249" t="s">
        <v>20</v>
      </c>
      <c r="F139" s="250" t="s">
        <v>20</v>
      </c>
      <c r="G139" s="250"/>
      <c r="H139" s="250"/>
      <c r="I139" s="250"/>
      <c r="J139" s="251" t="s">
        <v>20</v>
      </c>
      <c r="K139" s="223"/>
      <c r="L139" s="223"/>
      <c r="M139" s="222"/>
      <c r="N139" s="222">
        <f>BK139</f>
        <v>0</v>
      </c>
      <c r="O139" s="222"/>
      <c r="P139" s="222"/>
      <c r="Q139" s="222"/>
      <c r="R139" s="46"/>
      <c r="T139" s="225" t="s">
        <v>20</v>
      </c>
      <c r="U139" s="252" t="s">
        <v>45</v>
      </c>
      <c r="V139" s="45"/>
      <c r="W139" s="45"/>
      <c r="X139" s="45"/>
      <c r="Y139" s="45"/>
      <c r="Z139" s="45"/>
      <c r="AA139" s="98"/>
      <c r="AT139" s="20" t="s">
        <v>424</v>
      </c>
      <c r="AU139" s="20" t="s">
        <v>85</v>
      </c>
      <c r="AY139" s="20" t="s">
        <v>424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135</v>
      </c>
      <c r="BK139" s="228">
        <f>L139*K139</f>
        <v>0</v>
      </c>
    </row>
    <row r="140" s="1" customFormat="1" ht="22.32" customHeight="1">
      <c r="B140" s="44"/>
      <c r="C140" s="248" t="s">
        <v>20</v>
      </c>
      <c r="D140" s="248" t="s">
        <v>158</v>
      </c>
      <c r="E140" s="249" t="s">
        <v>20</v>
      </c>
      <c r="F140" s="250" t="s">
        <v>20</v>
      </c>
      <c r="G140" s="250"/>
      <c r="H140" s="250"/>
      <c r="I140" s="250"/>
      <c r="J140" s="251" t="s">
        <v>20</v>
      </c>
      <c r="K140" s="223"/>
      <c r="L140" s="223"/>
      <c r="M140" s="222"/>
      <c r="N140" s="222">
        <f>BK140</f>
        <v>0</v>
      </c>
      <c r="O140" s="222"/>
      <c r="P140" s="222"/>
      <c r="Q140" s="222"/>
      <c r="R140" s="46"/>
      <c r="T140" s="225" t="s">
        <v>20</v>
      </c>
      <c r="U140" s="252" t="s">
        <v>45</v>
      </c>
      <c r="V140" s="70"/>
      <c r="W140" s="70"/>
      <c r="X140" s="70"/>
      <c r="Y140" s="70"/>
      <c r="Z140" s="70"/>
      <c r="AA140" s="72"/>
      <c r="AT140" s="20" t="s">
        <v>424</v>
      </c>
      <c r="AU140" s="20" t="s">
        <v>85</v>
      </c>
      <c r="AY140" s="20" t="s">
        <v>424</v>
      </c>
      <c r="BE140" s="140">
        <f>IF(U140="základná",N140,0)</f>
        <v>0</v>
      </c>
      <c r="BF140" s="140">
        <f>IF(U140="znížená",N140,0)</f>
        <v>0</v>
      </c>
      <c r="BG140" s="140">
        <f>IF(U140="zákl. prenesená",N140,0)</f>
        <v>0</v>
      </c>
      <c r="BH140" s="140">
        <f>IF(U140="zníž. prenesená",N140,0)</f>
        <v>0</v>
      </c>
      <c r="BI140" s="140">
        <f>IF(U140="nulová",N140,0)</f>
        <v>0</v>
      </c>
      <c r="BJ140" s="20" t="s">
        <v>135</v>
      </c>
      <c r="BK140" s="228">
        <f>L140*K140</f>
        <v>0</v>
      </c>
    </row>
    <row r="141" s="1" customFormat="1" ht="6.96" customHeight="1">
      <c r="B141" s="73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5"/>
    </row>
  </sheetData>
  <sheetProtection sheet="1" formatColumns="0" formatRows="0" objects="1" scenarios="1" spinCount="10" saltValue="MkUBU/jxo/h/EVhaXMXkKmktfd1aQ5HQu5DFQpJjUTtLaEnLwve52GjA+mnLNovEfuPossomsVcw0gMV5cA0pA==" hashValue="O8MCr/Q0abnyeKaJ28dXr4/9Zgdyu8ZjxsK/TPobJdf1incRClGGxC4N2jWiHd0Sfx1i+M2doc5hfzC4qJe2Vw==" algorithmName="SHA-512" password="CC35"/>
  <mergeCells count="122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D95:H95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3:I133"/>
    <mergeCell ref="L133:M133"/>
    <mergeCell ref="N133:Q133"/>
    <mergeCell ref="F134:I134"/>
    <mergeCell ref="L134:M134"/>
    <mergeCell ref="N134:Q134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N119:Q119"/>
    <mergeCell ref="N120:Q120"/>
    <mergeCell ref="N131:Q131"/>
    <mergeCell ref="N132:Q132"/>
    <mergeCell ref="N135:Q135"/>
    <mergeCell ref="H1:K1"/>
    <mergeCell ref="S2:AC2"/>
  </mergeCells>
  <dataValidations count="2">
    <dataValidation type="list" allowBlank="1" showInputMessage="1" showErrorMessage="1" error="Povolené sú hodnoty K, M." sqref="D136:D141">
      <formula1>"K, M"</formula1>
    </dataValidation>
    <dataValidation type="list" allowBlank="1" showInputMessage="1" showErrorMessage="1" error="Povolené sú hodnoty základná, znížená, nulová." sqref="U136:U141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8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107</v>
      </c>
      <c r="G1" s="13"/>
      <c r="H1" s="152" t="s">
        <v>108</v>
      </c>
      <c r="I1" s="152"/>
      <c r="J1" s="152"/>
      <c r="K1" s="152"/>
      <c r="L1" s="13" t="s">
        <v>109</v>
      </c>
      <c r="M1" s="11"/>
      <c r="N1" s="11"/>
      <c r="O1" s="12" t="s">
        <v>110</v>
      </c>
      <c r="P1" s="11"/>
      <c r="Q1" s="11"/>
      <c r="R1" s="11"/>
      <c r="S1" s="13" t="s">
        <v>111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97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78</v>
      </c>
    </row>
    <row r="4" ht="36.96" customHeight="1">
      <c r="B4" s="24"/>
      <c r="C4" s="25" t="s">
        <v>112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53" t="str">
        <f>'Rekapitulácia stavby'!K6</f>
        <v>Vodozadržné opatrenia - ZŠ Za vodou SL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113</v>
      </c>
      <c r="E7" s="45"/>
      <c r="F7" s="34" t="s">
        <v>533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20</v>
      </c>
      <c r="G8" s="45"/>
      <c r="H8" s="45"/>
      <c r="I8" s="45"/>
      <c r="J8" s="45"/>
      <c r="K8" s="45"/>
      <c r="L8" s="45"/>
      <c r="M8" s="36" t="s">
        <v>21</v>
      </c>
      <c r="N8" s="45"/>
      <c r="O8" s="31" t="s">
        <v>20</v>
      </c>
      <c r="P8" s="45"/>
      <c r="Q8" s="45"/>
      <c r="R8" s="46"/>
    </row>
    <row r="9" s="1" customFormat="1" ht="14.4" customHeight="1">
      <c r="B9" s="44"/>
      <c r="C9" s="45"/>
      <c r="D9" s="36" t="s">
        <v>22</v>
      </c>
      <c r="E9" s="45"/>
      <c r="F9" s="31" t="s">
        <v>115</v>
      </c>
      <c r="G9" s="45"/>
      <c r="H9" s="45"/>
      <c r="I9" s="45"/>
      <c r="J9" s="45"/>
      <c r="K9" s="45"/>
      <c r="L9" s="45"/>
      <c r="M9" s="36" t="s">
        <v>24</v>
      </c>
      <c r="N9" s="45"/>
      <c r="O9" s="154" t="str">
        <f>'Rekapitulácia stavby'!AN8</f>
        <v>5. 8. 2020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26</v>
      </c>
      <c r="E11" s="45"/>
      <c r="F11" s="45"/>
      <c r="G11" s="45"/>
      <c r="H11" s="45"/>
      <c r="I11" s="45"/>
      <c r="J11" s="45"/>
      <c r="K11" s="45"/>
      <c r="L11" s="45"/>
      <c r="M11" s="36" t="s">
        <v>27</v>
      </c>
      <c r="N11" s="45"/>
      <c r="O11" s="31" t="str">
        <f>IF('Rekapitulácia stavby'!AN10="","",'Rekapitulácia stavby'!AN10)</f>
        <v/>
      </c>
      <c r="P11" s="31"/>
      <c r="Q11" s="45"/>
      <c r="R11" s="46"/>
    </row>
    <row r="12" s="1" customFormat="1" ht="18" customHeight="1">
      <c r="B12" s="44"/>
      <c r="C12" s="45"/>
      <c r="D12" s="45"/>
      <c r="E12" s="31" t="str">
        <f>IF('Rekapitulácia stavby'!E11="","",'Rekapitulácia stavby'!E11)</f>
        <v>Mesto Stará Ľubovňa</v>
      </c>
      <c r="F12" s="45"/>
      <c r="G12" s="45"/>
      <c r="H12" s="45"/>
      <c r="I12" s="45"/>
      <c r="J12" s="45"/>
      <c r="K12" s="45"/>
      <c r="L12" s="45"/>
      <c r="M12" s="36" t="s">
        <v>29</v>
      </c>
      <c r="N12" s="45"/>
      <c r="O12" s="31" t="str">
        <f>IF('Rekapitulácia stavby'!AN11="","",'Rekapitulácia stavby'!AN11)</f>
        <v/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30</v>
      </c>
      <c r="E14" s="45"/>
      <c r="F14" s="45"/>
      <c r="G14" s="45"/>
      <c r="H14" s="45"/>
      <c r="I14" s="45"/>
      <c r="J14" s="45"/>
      <c r="K14" s="45"/>
      <c r="L14" s="45"/>
      <c r="M14" s="36" t="s">
        <v>27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29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32</v>
      </c>
      <c r="E17" s="45"/>
      <c r="F17" s="45"/>
      <c r="G17" s="45"/>
      <c r="H17" s="45"/>
      <c r="I17" s="45"/>
      <c r="J17" s="45"/>
      <c r="K17" s="45"/>
      <c r="L17" s="45"/>
      <c r="M17" s="36" t="s">
        <v>27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Štefan Petrilák - ÚVK ZTI PROJEKT</v>
      </c>
      <c r="F18" s="45"/>
      <c r="G18" s="45"/>
      <c r="H18" s="45"/>
      <c r="I18" s="45"/>
      <c r="J18" s="45"/>
      <c r="K18" s="45"/>
      <c r="L18" s="45"/>
      <c r="M18" s="36" t="s">
        <v>29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27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>Štefan Petrilák</v>
      </c>
      <c r="F21" s="45"/>
      <c r="G21" s="45"/>
      <c r="H21" s="45"/>
      <c r="I21" s="45"/>
      <c r="J21" s="45"/>
      <c r="K21" s="45"/>
      <c r="L21" s="45"/>
      <c r="M21" s="36" t="s">
        <v>29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38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20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116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101</v>
      </c>
      <c r="E28" s="45"/>
      <c r="F28" s="45"/>
      <c r="G28" s="45"/>
      <c r="H28" s="45"/>
      <c r="I28" s="45"/>
      <c r="J28" s="45"/>
      <c r="K28" s="45"/>
      <c r="L28" s="45"/>
      <c r="M28" s="43">
        <f>N99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41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42</v>
      </c>
      <c r="E32" s="52" t="s">
        <v>43</v>
      </c>
      <c r="F32" s="53">
        <v>0.20000000000000001</v>
      </c>
      <c r="G32" s="159" t="s">
        <v>44</v>
      </c>
      <c r="H32" s="160">
        <f>ROUND((((SUM(BE99:BE106)+SUM(BE124:BE160))+SUM(BE162:BE166))),2)</f>
        <v>0</v>
      </c>
      <c r="I32" s="45"/>
      <c r="J32" s="45"/>
      <c r="K32" s="45"/>
      <c r="L32" s="45"/>
      <c r="M32" s="160">
        <f>ROUND(((ROUND((SUM(BE99:BE106)+SUM(BE124:BE160)), 2)*F32)+SUM(BE162:BE166)*F32),2)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45</v>
      </c>
      <c r="F33" s="53">
        <v>0.20000000000000001</v>
      </c>
      <c r="G33" s="159" t="s">
        <v>44</v>
      </c>
      <c r="H33" s="160">
        <f>ROUND((((SUM(BF99:BF106)+SUM(BF124:BF160))+SUM(BF162:BF166))),2)</f>
        <v>0</v>
      </c>
      <c r="I33" s="45"/>
      <c r="J33" s="45"/>
      <c r="K33" s="45"/>
      <c r="L33" s="45"/>
      <c r="M33" s="160">
        <f>ROUND(((ROUND((SUM(BF99:BF106)+SUM(BF124:BF160)), 2)*F33)+SUM(BF162:BF166)*F33),2)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46</v>
      </c>
      <c r="F34" s="53">
        <v>0.20000000000000001</v>
      </c>
      <c r="G34" s="159" t="s">
        <v>44</v>
      </c>
      <c r="H34" s="160">
        <f>ROUND((((SUM(BG99:BG106)+SUM(BG124:BG160))+SUM(BG162:BG166))),2)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47</v>
      </c>
      <c r="F35" s="53">
        <v>0.20000000000000001</v>
      </c>
      <c r="G35" s="159" t="s">
        <v>44</v>
      </c>
      <c r="H35" s="160">
        <f>ROUND((((SUM(BH99:BH106)+SUM(BH124:BH160))+SUM(BH162:BH166))),2)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48</v>
      </c>
      <c r="F36" s="53">
        <v>0</v>
      </c>
      <c r="G36" s="159" t="s">
        <v>44</v>
      </c>
      <c r="H36" s="160">
        <f>ROUND((((SUM(BI99:BI106)+SUM(BI124:BI160))+SUM(BI162:BI166))),2)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49</v>
      </c>
      <c r="E38" s="101"/>
      <c r="F38" s="101"/>
      <c r="G38" s="162" t="s">
        <v>50</v>
      </c>
      <c r="H38" s="163" t="s">
        <v>51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52</v>
      </c>
      <c r="E50" s="65"/>
      <c r="F50" s="65"/>
      <c r="G50" s="65"/>
      <c r="H50" s="66"/>
      <c r="I50" s="45"/>
      <c r="J50" s="64" t="s">
        <v>53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54</v>
      </c>
      <c r="E59" s="70"/>
      <c r="F59" s="70"/>
      <c r="G59" s="71" t="s">
        <v>55</v>
      </c>
      <c r="H59" s="72"/>
      <c r="I59" s="45"/>
      <c r="J59" s="69" t="s">
        <v>54</v>
      </c>
      <c r="K59" s="70"/>
      <c r="L59" s="70"/>
      <c r="M59" s="70"/>
      <c r="N59" s="71" t="s">
        <v>55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56</v>
      </c>
      <c r="E61" s="65"/>
      <c r="F61" s="65"/>
      <c r="G61" s="65"/>
      <c r="H61" s="66"/>
      <c r="I61" s="45"/>
      <c r="J61" s="64" t="s">
        <v>57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54</v>
      </c>
      <c r="E70" s="70"/>
      <c r="F70" s="70"/>
      <c r="G70" s="71" t="s">
        <v>55</v>
      </c>
      <c r="H70" s="72"/>
      <c r="I70" s="45"/>
      <c r="J70" s="69" t="s">
        <v>54</v>
      </c>
      <c r="K70" s="70"/>
      <c r="L70" s="70"/>
      <c r="M70" s="70"/>
      <c r="N70" s="71" t="s">
        <v>55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117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17</v>
      </c>
      <c r="D78" s="45"/>
      <c r="E78" s="45"/>
      <c r="F78" s="153" t="str">
        <f>F6</f>
        <v>Vodozadržné opatrenia - ZŠ Za vodou SL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113</v>
      </c>
      <c r="D79" s="45"/>
      <c r="E79" s="45"/>
      <c r="F79" s="85" t="str">
        <f>F7</f>
        <v>05 - Areálová dažďov - 05 - Areálová dažďová kan...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22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24</v>
      </c>
      <c r="L81" s="45"/>
      <c r="M81" s="88" t="str">
        <f>IF(O9="","",O9)</f>
        <v>5. 8. 2020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26</v>
      </c>
      <c r="D83" s="45"/>
      <c r="E83" s="45"/>
      <c r="F83" s="31" t="str">
        <f>E12</f>
        <v>Mesto Stará Ľubovňa</v>
      </c>
      <c r="G83" s="45"/>
      <c r="H83" s="45"/>
      <c r="I83" s="45"/>
      <c r="J83" s="45"/>
      <c r="K83" s="36" t="s">
        <v>32</v>
      </c>
      <c r="L83" s="45"/>
      <c r="M83" s="31" t="str">
        <f>E18</f>
        <v>Štefan Petrilák - ÚVK ZTI PROJEKT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30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>Štefan Petrilák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118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119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120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N124</f>
        <v>0</v>
      </c>
      <c r="O88" s="172"/>
      <c r="P88" s="172"/>
      <c r="Q88" s="172"/>
      <c r="R88" s="46"/>
      <c r="T88" s="169"/>
      <c r="U88" s="169"/>
      <c r="AU88" s="20" t="s">
        <v>121</v>
      </c>
    </row>
    <row r="89" s="6" customFormat="1" ht="24.96" customHeight="1">
      <c r="B89" s="173"/>
      <c r="C89" s="174"/>
      <c r="D89" s="175" t="s">
        <v>122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N125</f>
        <v>0</v>
      </c>
      <c r="O89" s="174"/>
      <c r="P89" s="174"/>
      <c r="Q89" s="174"/>
      <c r="R89" s="177"/>
      <c r="T89" s="178"/>
      <c r="U89" s="178"/>
    </row>
    <row r="90" s="6" customFormat="1" ht="24.96" customHeight="1">
      <c r="B90" s="173"/>
      <c r="C90" s="174"/>
      <c r="D90" s="175" t="s">
        <v>123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6">
        <f>N126</f>
        <v>0</v>
      </c>
      <c r="O90" s="174"/>
      <c r="P90" s="174"/>
      <c r="Q90" s="174"/>
      <c r="R90" s="177"/>
      <c r="T90" s="178"/>
      <c r="U90" s="178"/>
    </row>
    <row r="91" s="7" customFormat="1" ht="19.92" customHeight="1">
      <c r="B91" s="179"/>
      <c r="C91" s="180"/>
      <c r="D91" s="134" t="s">
        <v>534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N127</f>
        <v>0</v>
      </c>
      <c r="O91" s="180"/>
      <c r="P91" s="180"/>
      <c r="Q91" s="180"/>
      <c r="R91" s="181"/>
      <c r="T91" s="182"/>
      <c r="U91" s="182"/>
    </row>
    <row r="92" s="7" customFormat="1" ht="19.92" customHeight="1">
      <c r="B92" s="179"/>
      <c r="C92" s="180"/>
      <c r="D92" s="134" t="s">
        <v>426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36">
        <f>N129</f>
        <v>0</v>
      </c>
      <c r="O92" s="180"/>
      <c r="P92" s="180"/>
      <c r="Q92" s="180"/>
      <c r="R92" s="181"/>
      <c r="T92" s="182"/>
      <c r="U92" s="182"/>
    </row>
    <row r="93" s="7" customFormat="1" ht="19.92" customHeight="1">
      <c r="B93" s="179"/>
      <c r="C93" s="180"/>
      <c r="D93" s="134" t="s">
        <v>126</v>
      </c>
      <c r="E93" s="180"/>
      <c r="F93" s="180"/>
      <c r="G93" s="180"/>
      <c r="H93" s="180"/>
      <c r="I93" s="180"/>
      <c r="J93" s="180"/>
      <c r="K93" s="180"/>
      <c r="L93" s="180"/>
      <c r="M93" s="180"/>
      <c r="N93" s="136">
        <f>N138</f>
        <v>0</v>
      </c>
      <c r="O93" s="180"/>
      <c r="P93" s="180"/>
      <c r="Q93" s="180"/>
      <c r="R93" s="181"/>
      <c r="T93" s="182"/>
      <c r="U93" s="182"/>
    </row>
    <row r="94" s="7" customFormat="1" ht="19.92" customHeight="1">
      <c r="B94" s="179"/>
      <c r="C94" s="180"/>
      <c r="D94" s="134" t="s">
        <v>127</v>
      </c>
      <c r="E94" s="180"/>
      <c r="F94" s="180"/>
      <c r="G94" s="180"/>
      <c r="H94" s="180"/>
      <c r="I94" s="180"/>
      <c r="J94" s="180"/>
      <c r="K94" s="180"/>
      <c r="L94" s="180"/>
      <c r="M94" s="180"/>
      <c r="N94" s="136">
        <f>N151</f>
        <v>0</v>
      </c>
      <c r="O94" s="180"/>
      <c r="P94" s="180"/>
      <c r="Q94" s="180"/>
      <c r="R94" s="181"/>
      <c r="T94" s="182"/>
      <c r="U94" s="182"/>
    </row>
    <row r="95" s="6" customFormat="1" ht="24.96" customHeight="1">
      <c r="B95" s="173"/>
      <c r="C95" s="174"/>
      <c r="D95" s="175" t="s">
        <v>535</v>
      </c>
      <c r="E95" s="174"/>
      <c r="F95" s="174"/>
      <c r="G95" s="174"/>
      <c r="H95" s="174"/>
      <c r="I95" s="174"/>
      <c r="J95" s="174"/>
      <c r="K95" s="174"/>
      <c r="L95" s="174"/>
      <c r="M95" s="174"/>
      <c r="N95" s="176">
        <f>N156</f>
        <v>0</v>
      </c>
      <c r="O95" s="174"/>
      <c r="P95" s="174"/>
      <c r="Q95" s="174"/>
      <c r="R95" s="177"/>
      <c r="T95" s="178"/>
      <c r="U95" s="178"/>
    </row>
    <row r="96" s="7" customFormat="1" ht="19.92" customHeight="1">
      <c r="B96" s="179"/>
      <c r="C96" s="180"/>
      <c r="D96" s="134" t="s">
        <v>536</v>
      </c>
      <c r="E96" s="180"/>
      <c r="F96" s="180"/>
      <c r="G96" s="180"/>
      <c r="H96" s="180"/>
      <c r="I96" s="180"/>
      <c r="J96" s="180"/>
      <c r="K96" s="180"/>
      <c r="L96" s="180"/>
      <c r="M96" s="180"/>
      <c r="N96" s="136">
        <f>N157</f>
        <v>0</v>
      </c>
      <c r="O96" s="180"/>
      <c r="P96" s="180"/>
      <c r="Q96" s="180"/>
      <c r="R96" s="181"/>
      <c r="T96" s="182"/>
      <c r="U96" s="182"/>
    </row>
    <row r="97" s="6" customFormat="1" ht="21.84" customHeight="1">
      <c r="B97" s="173"/>
      <c r="C97" s="174"/>
      <c r="D97" s="175" t="s">
        <v>131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83">
        <f>N161</f>
        <v>0</v>
      </c>
      <c r="O97" s="174"/>
      <c r="P97" s="174"/>
      <c r="Q97" s="174"/>
      <c r="R97" s="177"/>
      <c r="T97" s="178"/>
      <c r="U97" s="178"/>
    </row>
    <row r="98" s="1" customFormat="1" ht="21.84" customHeight="1"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6"/>
      <c r="T98" s="169"/>
      <c r="U98" s="169"/>
    </row>
    <row r="99" s="1" customFormat="1" ht="29.28" customHeight="1">
      <c r="B99" s="44"/>
      <c r="C99" s="171" t="s">
        <v>132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172">
        <f>ROUND(N100+N101+N102+N103+N104+N105,2)</f>
        <v>0</v>
      </c>
      <c r="O99" s="184"/>
      <c r="P99" s="184"/>
      <c r="Q99" s="184"/>
      <c r="R99" s="46"/>
      <c r="T99" s="185"/>
      <c r="U99" s="186" t="s">
        <v>42</v>
      </c>
    </row>
    <row r="100" s="1" customFormat="1" ht="18" customHeight="1">
      <c r="B100" s="44"/>
      <c r="C100" s="45"/>
      <c r="D100" s="141" t="s">
        <v>133</v>
      </c>
      <c r="E100" s="134"/>
      <c r="F100" s="134"/>
      <c r="G100" s="134"/>
      <c r="H100" s="134"/>
      <c r="I100" s="45"/>
      <c r="J100" s="45"/>
      <c r="K100" s="45"/>
      <c r="L100" s="45"/>
      <c r="M100" s="45"/>
      <c r="N100" s="135">
        <f>ROUND(N88*T100,2)</f>
        <v>0</v>
      </c>
      <c r="O100" s="136"/>
      <c r="P100" s="136"/>
      <c r="Q100" s="136"/>
      <c r="R100" s="46"/>
      <c r="S100" s="187"/>
      <c r="T100" s="188"/>
      <c r="U100" s="189" t="s">
        <v>45</v>
      </c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90" t="s">
        <v>134</v>
      </c>
      <c r="AZ100" s="187"/>
      <c r="BA100" s="187"/>
      <c r="BB100" s="187"/>
      <c r="BC100" s="187"/>
      <c r="BD100" s="187"/>
      <c r="BE100" s="191">
        <f>IF(U100="základná",N100,0)</f>
        <v>0</v>
      </c>
      <c r="BF100" s="191">
        <f>IF(U100="znížená",N100,0)</f>
        <v>0</v>
      </c>
      <c r="BG100" s="191">
        <f>IF(U100="zákl. prenesená",N100,0)</f>
        <v>0</v>
      </c>
      <c r="BH100" s="191">
        <f>IF(U100="zníž. prenesená",N100,0)</f>
        <v>0</v>
      </c>
      <c r="BI100" s="191">
        <f>IF(U100="nulová",N100,0)</f>
        <v>0</v>
      </c>
      <c r="BJ100" s="190" t="s">
        <v>135</v>
      </c>
      <c r="BK100" s="187"/>
      <c r="BL100" s="187"/>
      <c r="BM100" s="187"/>
    </row>
    <row r="101" s="1" customFormat="1" ht="18" customHeight="1">
      <c r="B101" s="44"/>
      <c r="C101" s="45"/>
      <c r="D101" s="141" t="s">
        <v>136</v>
      </c>
      <c r="E101" s="134"/>
      <c r="F101" s="134"/>
      <c r="G101" s="134"/>
      <c r="H101" s="134"/>
      <c r="I101" s="45"/>
      <c r="J101" s="45"/>
      <c r="K101" s="45"/>
      <c r="L101" s="45"/>
      <c r="M101" s="45"/>
      <c r="N101" s="135">
        <f>ROUND(N88*T101,2)</f>
        <v>0</v>
      </c>
      <c r="O101" s="136"/>
      <c r="P101" s="136"/>
      <c r="Q101" s="136"/>
      <c r="R101" s="46"/>
      <c r="S101" s="187"/>
      <c r="T101" s="188"/>
      <c r="U101" s="189" t="s">
        <v>45</v>
      </c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90" t="s">
        <v>134</v>
      </c>
      <c r="AZ101" s="187"/>
      <c r="BA101" s="187"/>
      <c r="BB101" s="187"/>
      <c r="BC101" s="187"/>
      <c r="BD101" s="187"/>
      <c r="BE101" s="191">
        <f>IF(U101="základná",N101,0)</f>
        <v>0</v>
      </c>
      <c r="BF101" s="191">
        <f>IF(U101="znížená",N101,0)</f>
        <v>0</v>
      </c>
      <c r="BG101" s="191">
        <f>IF(U101="zákl. prenesená",N101,0)</f>
        <v>0</v>
      </c>
      <c r="BH101" s="191">
        <f>IF(U101="zníž. prenesená",N101,0)</f>
        <v>0</v>
      </c>
      <c r="BI101" s="191">
        <f>IF(U101="nulová",N101,0)</f>
        <v>0</v>
      </c>
      <c r="BJ101" s="190" t="s">
        <v>135</v>
      </c>
      <c r="BK101" s="187"/>
      <c r="BL101" s="187"/>
      <c r="BM101" s="187"/>
    </row>
    <row r="102" s="1" customFormat="1" ht="18" customHeight="1">
      <c r="B102" s="44"/>
      <c r="C102" s="45"/>
      <c r="D102" s="141" t="s">
        <v>137</v>
      </c>
      <c r="E102" s="134"/>
      <c r="F102" s="134"/>
      <c r="G102" s="134"/>
      <c r="H102" s="134"/>
      <c r="I102" s="45"/>
      <c r="J102" s="45"/>
      <c r="K102" s="45"/>
      <c r="L102" s="45"/>
      <c r="M102" s="45"/>
      <c r="N102" s="135">
        <f>ROUND(N88*T102,2)</f>
        <v>0</v>
      </c>
      <c r="O102" s="136"/>
      <c r="P102" s="136"/>
      <c r="Q102" s="136"/>
      <c r="R102" s="46"/>
      <c r="S102" s="187"/>
      <c r="T102" s="188"/>
      <c r="U102" s="189" t="s">
        <v>45</v>
      </c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90" t="s">
        <v>134</v>
      </c>
      <c r="AZ102" s="187"/>
      <c r="BA102" s="187"/>
      <c r="BB102" s="187"/>
      <c r="BC102" s="187"/>
      <c r="BD102" s="187"/>
      <c r="BE102" s="191">
        <f>IF(U102="základná",N102,0)</f>
        <v>0</v>
      </c>
      <c r="BF102" s="191">
        <f>IF(U102="znížená",N102,0)</f>
        <v>0</v>
      </c>
      <c r="BG102" s="191">
        <f>IF(U102="zákl. prenesená",N102,0)</f>
        <v>0</v>
      </c>
      <c r="BH102" s="191">
        <f>IF(U102="zníž. prenesená",N102,0)</f>
        <v>0</v>
      </c>
      <c r="BI102" s="191">
        <f>IF(U102="nulová",N102,0)</f>
        <v>0</v>
      </c>
      <c r="BJ102" s="190" t="s">
        <v>135</v>
      </c>
      <c r="BK102" s="187"/>
      <c r="BL102" s="187"/>
      <c r="BM102" s="187"/>
    </row>
    <row r="103" s="1" customFormat="1" ht="18" customHeight="1">
      <c r="B103" s="44"/>
      <c r="C103" s="45"/>
      <c r="D103" s="141" t="s">
        <v>138</v>
      </c>
      <c r="E103" s="134"/>
      <c r="F103" s="134"/>
      <c r="G103" s="134"/>
      <c r="H103" s="134"/>
      <c r="I103" s="45"/>
      <c r="J103" s="45"/>
      <c r="K103" s="45"/>
      <c r="L103" s="45"/>
      <c r="M103" s="45"/>
      <c r="N103" s="135">
        <f>ROUND(N88*T103,2)</f>
        <v>0</v>
      </c>
      <c r="O103" s="136"/>
      <c r="P103" s="136"/>
      <c r="Q103" s="136"/>
      <c r="R103" s="46"/>
      <c r="S103" s="187"/>
      <c r="T103" s="188"/>
      <c r="U103" s="189" t="s">
        <v>45</v>
      </c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90" t="s">
        <v>134</v>
      </c>
      <c r="AZ103" s="187"/>
      <c r="BA103" s="187"/>
      <c r="BB103" s="187"/>
      <c r="BC103" s="187"/>
      <c r="BD103" s="187"/>
      <c r="BE103" s="191">
        <f>IF(U103="základná",N103,0)</f>
        <v>0</v>
      </c>
      <c r="BF103" s="191">
        <f>IF(U103="znížená",N103,0)</f>
        <v>0</v>
      </c>
      <c r="BG103" s="191">
        <f>IF(U103="zákl. prenesená",N103,0)</f>
        <v>0</v>
      </c>
      <c r="BH103" s="191">
        <f>IF(U103="zníž. prenesená",N103,0)</f>
        <v>0</v>
      </c>
      <c r="BI103" s="191">
        <f>IF(U103="nulová",N103,0)</f>
        <v>0</v>
      </c>
      <c r="BJ103" s="190" t="s">
        <v>135</v>
      </c>
      <c r="BK103" s="187"/>
      <c r="BL103" s="187"/>
      <c r="BM103" s="187"/>
    </row>
    <row r="104" s="1" customFormat="1" ht="18" customHeight="1">
      <c r="B104" s="44"/>
      <c r="C104" s="45"/>
      <c r="D104" s="141" t="s">
        <v>139</v>
      </c>
      <c r="E104" s="134"/>
      <c r="F104" s="134"/>
      <c r="G104" s="134"/>
      <c r="H104" s="134"/>
      <c r="I104" s="45"/>
      <c r="J104" s="45"/>
      <c r="K104" s="45"/>
      <c r="L104" s="45"/>
      <c r="M104" s="45"/>
      <c r="N104" s="135">
        <f>ROUND(N88*T104,2)</f>
        <v>0</v>
      </c>
      <c r="O104" s="136"/>
      <c r="P104" s="136"/>
      <c r="Q104" s="136"/>
      <c r="R104" s="46"/>
      <c r="S104" s="187"/>
      <c r="T104" s="188"/>
      <c r="U104" s="189" t="s">
        <v>45</v>
      </c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90" t="s">
        <v>134</v>
      </c>
      <c r="AZ104" s="187"/>
      <c r="BA104" s="187"/>
      <c r="BB104" s="187"/>
      <c r="BC104" s="187"/>
      <c r="BD104" s="187"/>
      <c r="BE104" s="191">
        <f>IF(U104="základná",N104,0)</f>
        <v>0</v>
      </c>
      <c r="BF104" s="191">
        <f>IF(U104="znížená",N104,0)</f>
        <v>0</v>
      </c>
      <c r="BG104" s="191">
        <f>IF(U104="zákl. prenesená",N104,0)</f>
        <v>0</v>
      </c>
      <c r="BH104" s="191">
        <f>IF(U104="zníž. prenesená",N104,0)</f>
        <v>0</v>
      </c>
      <c r="BI104" s="191">
        <f>IF(U104="nulová",N104,0)</f>
        <v>0</v>
      </c>
      <c r="BJ104" s="190" t="s">
        <v>135</v>
      </c>
      <c r="BK104" s="187"/>
      <c r="BL104" s="187"/>
      <c r="BM104" s="187"/>
    </row>
    <row r="105" s="1" customFormat="1" ht="18" customHeight="1">
      <c r="B105" s="44"/>
      <c r="C105" s="45"/>
      <c r="D105" s="134" t="s">
        <v>140</v>
      </c>
      <c r="E105" s="45"/>
      <c r="F105" s="45"/>
      <c r="G105" s="45"/>
      <c r="H105" s="45"/>
      <c r="I105" s="45"/>
      <c r="J105" s="45"/>
      <c r="K105" s="45"/>
      <c r="L105" s="45"/>
      <c r="M105" s="45"/>
      <c r="N105" s="135">
        <f>ROUND(N88*T105,2)</f>
        <v>0</v>
      </c>
      <c r="O105" s="136"/>
      <c r="P105" s="136"/>
      <c r="Q105" s="136"/>
      <c r="R105" s="46"/>
      <c r="S105" s="187"/>
      <c r="T105" s="192"/>
      <c r="U105" s="193" t="s">
        <v>45</v>
      </c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90" t="s">
        <v>141</v>
      </c>
      <c r="AZ105" s="187"/>
      <c r="BA105" s="187"/>
      <c r="BB105" s="187"/>
      <c r="BC105" s="187"/>
      <c r="BD105" s="187"/>
      <c r="BE105" s="191">
        <f>IF(U105="základná",N105,0)</f>
        <v>0</v>
      </c>
      <c r="BF105" s="191">
        <f>IF(U105="znížená",N105,0)</f>
        <v>0</v>
      </c>
      <c r="BG105" s="191">
        <f>IF(U105="zákl. prenesená",N105,0)</f>
        <v>0</v>
      </c>
      <c r="BH105" s="191">
        <f>IF(U105="zníž. prenesená",N105,0)</f>
        <v>0</v>
      </c>
      <c r="BI105" s="191">
        <f>IF(U105="nulová",N105,0)</f>
        <v>0</v>
      </c>
      <c r="BJ105" s="190" t="s">
        <v>135</v>
      </c>
      <c r="BK105" s="187"/>
      <c r="BL105" s="187"/>
      <c r="BM105" s="187"/>
    </row>
    <row r="106" s="1" customForma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6"/>
      <c r="T106" s="169"/>
      <c r="U106" s="169"/>
    </row>
    <row r="107" s="1" customFormat="1" ht="29.28" customHeight="1">
      <c r="B107" s="44"/>
      <c r="C107" s="148" t="s">
        <v>106</v>
      </c>
      <c r="D107" s="149"/>
      <c r="E107" s="149"/>
      <c r="F107" s="149"/>
      <c r="G107" s="149"/>
      <c r="H107" s="149"/>
      <c r="I107" s="149"/>
      <c r="J107" s="149"/>
      <c r="K107" s="149"/>
      <c r="L107" s="150">
        <f>ROUND(SUM(N88+N99),2)</f>
        <v>0</v>
      </c>
      <c r="M107" s="150"/>
      <c r="N107" s="150"/>
      <c r="O107" s="150"/>
      <c r="P107" s="150"/>
      <c r="Q107" s="150"/>
      <c r="R107" s="46"/>
      <c r="T107" s="169"/>
      <c r="U107" s="169"/>
    </row>
    <row r="108" s="1" customFormat="1" ht="6.96" customHeight="1"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5"/>
      <c r="T108" s="169"/>
      <c r="U108" s="169"/>
    </row>
    <row r="112" s="1" customFormat="1" ht="6.96" customHeight="1">
      <c r="B112" s="76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8"/>
    </row>
    <row r="113" s="1" customFormat="1" ht="36.96" customHeight="1">
      <c r="B113" s="44"/>
      <c r="C113" s="25" t="s">
        <v>142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 ht="6.96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 ht="30" customHeight="1">
      <c r="B115" s="44"/>
      <c r="C115" s="36" t="s">
        <v>17</v>
      </c>
      <c r="D115" s="45"/>
      <c r="E115" s="45"/>
      <c r="F115" s="153" t="str">
        <f>F6</f>
        <v>Vodozadržné opatrenia - ZŠ Za vodou SL</v>
      </c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45"/>
      <c r="R115" s="46"/>
    </row>
    <row r="116" s="1" customFormat="1" ht="36.96" customHeight="1">
      <c r="B116" s="44"/>
      <c r="C116" s="83" t="s">
        <v>113</v>
      </c>
      <c r="D116" s="45"/>
      <c r="E116" s="45"/>
      <c r="F116" s="85" t="str">
        <f>F7</f>
        <v>05 - Areálová dažďov - 05 - Areálová dažďová kan...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1" customFormat="1" ht="6.96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1" customFormat="1" ht="18" customHeight="1">
      <c r="B118" s="44"/>
      <c r="C118" s="36" t="s">
        <v>22</v>
      </c>
      <c r="D118" s="45"/>
      <c r="E118" s="45"/>
      <c r="F118" s="31" t="str">
        <f>F9</f>
        <v xml:space="preserve"> </v>
      </c>
      <c r="G118" s="45"/>
      <c r="H118" s="45"/>
      <c r="I118" s="45"/>
      <c r="J118" s="45"/>
      <c r="K118" s="36" t="s">
        <v>24</v>
      </c>
      <c r="L118" s="45"/>
      <c r="M118" s="88" t="str">
        <f>IF(O9="","",O9)</f>
        <v>5. 8. 2020</v>
      </c>
      <c r="N118" s="88"/>
      <c r="O118" s="88"/>
      <c r="P118" s="88"/>
      <c r="Q118" s="45"/>
      <c r="R118" s="46"/>
    </row>
    <row r="119" s="1" customFormat="1" ht="6.96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6"/>
    </row>
    <row r="120" s="1" customFormat="1">
      <c r="B120" s="44"/>
      <c r="C120" s="36" t="s">
        <v>26</v>
      </c>
      <c r="D120" s="45"/>
      <c r="E120" s="45"/>
      <c r="F120" s="31" t="str">
        <f>E12</f>
        <v>Mesto Stará Ľubovňa</v>
      </c>
      <c r="G120" s="45"/>
      <c r="H120" s="45"/>
      <c r="I120" s="45"/>
      <c r="J120" s="45"/>
      <c r="K120" s="36" t="s">
        <v>32</v>
      </c>
      <c r="L120" s="45"/>
      <c r="M120" s="31" t="str">
        <f>E18</f>
        <v>Štefan Petrilák - ÚVK ZTI PROJEKT</v>
      </c>
      <c r="N120" s="31"/>
      <c r="O120" s="31"/>
      <c r="P120" s="31"/>
      <c r="Q120" s="31"/>
      <c r="R120" s="46"/>
    </row>
    <row r="121" s="1" customFormat="1" ht="14.4" customHeight="1">
      <c r="B121" s="44"/>
      <c r="C121" s="36" t="s">
        <v>30</v>
      </c>
      <c r="D121" s="45"/>
      <c r="E121" s="45"/>
      <c r="F121" s="31" t="str">
        <f>IF(E15="","",E15)</f>
        <v>Vyplň údaj</v>
      </c>
      <c r="G121" s="45"/>
      <c r="H121" s="45"/>
      <c r="I121" s="45"/>
      <c r="J121" s="45"/>
      <c r="K121" s="36" t="s">
        <v>36</v>
      </c>
      <c r="L121" s="45"/>
      <c r="M121" s="31" t="str">
        <f>E21</f>
        <v>Štefan Petrilák</v>
      </c>
      <c r="N121" s="31"/>
      <c r="O121" s="31"/>
      <c r="P121" s="31"/>
      <c r="Q121" s="31"/>
      <c r="R121" s="46"/>
    </row>
    <row r="122" s="1" customFormat="1" ht="10.32" customHeight="1"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6"/>
    </row>
    <row r="123" s="8" customFormat="1" ht="29.28" customHeight="1">
      <c r="B123" s="194"/>
      <c r="C123" s="195" t="s">
        <v>143</v>
      </c>
      <c r="D123" s="196" t="s">
        <v>144</v>
      </c>
      <c r="E123" s="196" t="s">
        <v>60</v>
      </c>
      <c r="F123" s="196" t="s">
        <v>145</v>
      </c>
      <c r="G123" s="196"/>
      <c r="H123" s="196"/>
      <c r="I123" s="196"/>
      <c r="J123" s="196" t="s">
        <v>146</v>
      </c>
      <c r="K123" s="196" t="s">
        <v>147</v>
      </c>
      <c r="L123" s="196" t="s">
        <v>148</v>
      </c>
      <c r="M123" s="196"/>
      <c r="N123" s="196" t="s">
        <v>119</v>
      </c>
      <c r="O123" s="196"/>
      <c r="P123" s="196"/>
      <c r="Q123" s="197"/>
      <c r="R123" s="198"/>
      <c r="T123" s="104" t="s">
        <v>149</v>
      </c>
      <c r="U123" s="105" t="s">
        <v>42</v>
      </c>
      <c r="V123" s="105" t="s">
        <v>150</v>
      </c>
      <c r="W123" s="105" t="s">
        <v>151</v>
      </c>
      <c r="X123" s="105" t="s">
        <v>152</v>
      </c>
      <c r="Y123" s="105" t="s">
        <v>153</v>
      </c>
      <c r="Z123" s="105" t="s">
        <v>154</v>
      </c>
      <c r="AA123" s="106" t="s">
        <v>155</v>
      </c>
    </row>
    <row r="124" s="1" customFormat="1" ht="29.28" customHeight="1">
      <c r="B124" s="44"/>
      <c r="C124" s="108" t="s">
        <v>116</v>
      </c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199">
        <f>BK124</f>
        <v>0</v>
      </c>
      <c r="O124" s="200"/>
      <c r="P124" s="200"/>
      <c r="Q124" s="200"/>
      <c r="R124" s="46"/>
      <c r="T124" s="107"/>
      <c r="U124" s="65"/>
      <c r="V124" s="65"/>
      <c r="W124" s="201">
        <f>W125+W126+W156+W161</f>
        <v>0</v>
      </c>
      <c r="X124" s="65"/>
      <c r="Y124" s="201">
        <f>Y125+Y126+Y156+Y161</f>
        <v>0.96620000000000006</v>
      </c>
      <c r="Z124" s="65"/>
      <c r="AA124" s="202">
        <f>AA125+AA126+AA156+AA161</f>
        <v>1.6507199999999997</v>
      </c>
      <c r="AT124" s="20" t="s">
        <v>77</v>
      </c>
      <c r="AU124" s="20" t="s">
        <v>121</v>
      </c>
      <c r="BK124" s="203">
        <f>BK125+BK126+BK156+BK161</f>
        <v>0</v>
      </c>
    </row>
    <row r="125" s="9" customFormat="1" ht="37.44" customHeight="1">
      <c r="B125" s="204"/>
      <c r="C125" s="205"/>
      <c r="D125" s="206" t="s">
        <v>122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183">
        <f>BK125</f>
        <v>0</v>
      </c>
      <c r="O125" s="207"/>
      <c r="P125" s="207"/>
      <c r="Q125" s="207"/>
      <c r="R125" s="208"/>
      <c r="T125" s="209"/>
      <c r="U125" s="205"/>
      <c r="V125" s="205"/>
      <c r="W125" s="210">
        <v>0</v>
      </c>
      <c r="X125" s="205"/>
      <c r="Y125" s="210">
        <v>0</v>
      </c>
      <c r="Z125" s="205"/>
      <c r="AA125" s="211">
        <v>0</v>
      </c>
      <c r="AR125" s="212" t="s">
        <v>85</v>
      </c>
      <c r="AT125" s="213" t="s">
        <v>77</v>
      </c>
      <c r="AU125" s="213" t="s">
        <v>78</v>
      </c>
      <c r="AY125" s="212" t="s">
        <v>156</v>
      </c>
      <c r="BK125" s="214">
        <v>0</v>
      </c>
    </row>
    <row r="126" s="9" customFormat="1" ht="24.96" customHeight="1">
      <c r="B126" s="204"/>
      <c r="C126" s="205"/>
      <c r="D126" s="206" t="s">
        <v>123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183">
        <f>BK126</f>
        <v>0</v>
      </c>
      <c r="O126" s="207"/>
      <c r="P126" s="207"/>
      <c r="Q126" s="207"/>
      <c r="R126" s="208"/>
      <c r="T126" s="209"/>
      <c r="U126" s="205"/>
      <c r="V126" s="205"/>
      <c r="W126" s="210">
        <f>W127+W129+W138+W151</f>
        <v>0</v>
      </c>
      <c r="X126" s="205"/>
      <c r="Y126" s="210">
        <f>Y127+Y129+Y138+Y151</f>
        <v>0.95213000000000003</v>
      </c>
      <c r="Z126" s="205"/>
      <c r="AA126" s="211">
        <f>AA127+AA129+AA138+AA151</f>
        <v>1.6507199999999997</v>
      </c>
      <c r="AR126" s="212" t="s">
        <v>85</v>
      </c>
      <c r="AT126" s="213" t="s">
        <v>77</v>
      </c>
      <c r="AU126" s="213" t="s">
        <v>78</v>
      </c>
      <c r="AY126" s="212" t="s">
        <v>156</v>
      </c>
      <c r="BK126" s="214">
        <f>BK127+BK129+BK138+BK151</f>
        <v>0</v>
      </c>
    </row>
    <row r="127" s="9" customFormat="1" ht="19.92" customHeight="1">
      <c r="B127" s="204"/>
      <c r="C127" s="205"/>
      <c r="D127" s="215" t="s">
        <v>534</v>
      </c>
      <c r="E127" s="215"/>
      <c r="F127" s="215"/>
      <c r="G127" s="215"/>
      <c r="H127" s="215"/>
      <c r="I127" s="215"/>
      <c r="J127" s="215"/>
      <c r="K127" s="215"/>
      <c r="L127" s="215"/>
      <c r="M127" s="215"/>
      <c r="N127" s="216">
        <f>BK127</f>
        <v>0</v>
      </c>
      <c r="O127" s="217"/>
      <c r="P127" s="217"/>
      <c r="Q127" s="217"/>
      <c r="R127" s="208"/>
      <c r="T127" s="209"/>
      <c r="U127" s="205"/>
      <c r="V127" s="205"/>
      <c r="W127" s="210">
        <f>W128</f>
        <v>0</v>
      </c>
      <c r="X127" s="205"/>
      <c r="Y127" s="210">
        <f>Y128</f>
        <v>0</v>
      </c>
      <c r="Z127" s="205"/>
      <c r="AA127" s="211">
        <f>AA128</f>
        <v>0</v>
      </c>
      <c r="AR127" s="212" t="s">
        <v>85</v>
      </c>
      <c r="AT127" s="213" t="s">
        <v>77</v>
      </c>
      <c r="AU127" s="213" t="s">
        <v>85</v>
      </c>
      <c r="AY127" s="212" t="s">
        <v>156</v>
      </c>
      <c r="BK127" s="214">
        <f>BK128</f>
        <v>0</v>
      </c>
    </row>
    <row r="128" s="1" customFormat="1" ht="25.5" customHeight="1">
      <c r="B128" s="44"/>
      <c r="C128" s="218" t="s">
        <v>85</v>
      </c>
      <c r="D128" s="218" t="s">
        <v>158</v>
      </c>
      <c r="E128" s="219" t="s">
        <v>537</v>
      </c>
      <c r="F128" s="220" t="s">
        <v>538</v>
      </c>
      <c r="G128" s="220"/>
      <c r="H128" s="220"/>
      <c r="I128" s="220"/>
      <c r="J128" s="221" t="s">
        <v>539</v>
      </c>
      <c r="K128" s="222">
        <v>0.151</v>
      </c>
      <c r="L128" s="223">
        <v>0</v>
      </c>
      <c r="M128" s="224"/>
      <c r="N128" s="222">
        <f>ROUND(L128*K128,3)</f>
        <v>0</v>
      </c>
      <c r="O128" s="222"/>
      <c r="P128" s="222"/>
      <c r="Q128" s="222"/>
      <c r="R128" s="46"/>
      <c r="T128" s="225" t="s">
        <v>20</v>
      </c>
      <c r="U128" s="54" t="s">
        <v>45</v>
      </c>
      <c r="V128" s="45"/>
      <c r="W128" s="226">
        <f>V128*K128</f>
        <v>0</v>
      </c>
      <c r="X128" s="226">
        <v>0</v>
      </c>
      <c r="Y128" s="226">
        <f>X128*K128</f>
        <v>0</v>
      </c>
      <c r="Z128" s="226">
        <v>0</v>
      </c>
      <c r="AA128" s="227">
        <f>Z128*K128</f>
        <v>0</v>
      </c>
      <c r="AR128" s="20" t="s">
        <v>162</v>
      </c>
      <c r="AT128" s="20" t="s">
        <v>158</v>
      </c>
      <c r="AU128" s="20" t="s">
        <v>135</v>
      </c>
      <c r="AY128" s="20" t="s">
        <v>156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135</v>
      </c>
      <c r="BK128" s="228">
        <f>ROUND(L128*K128,3)</f>
        <v>0</v>
      </c>
      <c r="BL128" s="20" t="s">
        <v>162</v>
      </c>
      <c r="BM128" s="20" t="s">
        <v>135</v>
      </c>
    </row>
    <row r="129" s="9" customFormat="1" ht="29.88" customHeight="1">
      <c r="B129" s="204"/>
      <c r="C129" s="205"/>
      <c r="D129" s="215" t="s">
        <v>426</v>
      </c>
      <c r="E129" s="215"/>
      <c r="F129" s="215"/>
      <c r="G129" s="215"/>
      <c r="H129" s="215"/>
      <c r="I129" s="215"/>
      <c r="J129" s="215"/>
      <c r="K129" s="215"/>
      <c r="L129" s="215"/>
      <c r="M129" s="215"/>
      <c r="N129" s="240">
        <f>BK129</f>
        <v>0</v>
      </c>
      <c r="O129" s="241"/>
      <c r="P129" s="241"/>
      <c r="Q129" s="241"/>
      <c r="R129" s="208"/>
      <c r="T129" s="209"/>
      <c r="U129" s="205"/>
      <c r="V129" s="205"/>
      <c r="W129" s="210">
        <f>SUM(W130:W137)</f>
        <v>0</v>
      </c>
      <c r="X129" s="205"/>
      <c r="Y129" s="210">
        <f>SUM(Y130:Y137)</f>
        <v>0</v>
      </c>
      <c r="Z129" s="205"/>
      <c r="AA129" s="211">
        <f>SUM(AA130:AA137)</f>
        <v>1.6507199999999997</v>
      </c>
      <c r="AR129" s="212" t="s">
        <v>85</v>
      </c>
      <c r="AT129" s="213" t="s">
        <v>77</v>
      </c>
      <c r="AU129" s="213" t="s">
        <v>85</v>
      </c>
      <c r="AY129" s="212" t="s">
        <v>156</v>
      </c>
      <c r="BK129" s="214">
        <f>SUM(BK130:BK137)</f>
        <v>0</v>
      </c>
    </row>
    <row r="130" s="1" customFormat="1" ht="38.25" customHeight="1">
      <c r="B130" s="44"/>
      <c r="C130" s="218" t="s">
        <v>135</v>
      </c>
      <c r="D130" s="218" t="s">
        <v>158</v>
      </c>
      <c r="E130" s="219" t="s">
        <v>540</v>
      </c>
      <c r="F130" s="220" t="s">
        <v>541</v>
      </c>
      <c r="G130" s="220"/>
      <c r="H130" s="220"/>
      <c r="I130" s="220"/>
      <c r="J130" s="221" t="s">
        <v>199</v>
      </c>
      <c r="K130" s="222">
        <v>9.1199999999999992</v>
      </c>
      <c r="L130" s="223">
        <v>0</v>
      </c>
      <c r="M130" s="224"/>
      <c r="N130" s="222">
        <f>ROUND(L130*K130,3)</f>
        <v>0</v>
      </c>
      <c r="O130" s="222"/>
      <c r="P130" s="222"/>
      <c r="Q130" s="222"/>
      <c r="R130" s="46"/>
      <c r="T130" s="225" t="s">
        <v>20</v>
      </c>
      <c r="U130" s="54" t="s">
        <v>45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0.18099999999999999</v>
      </c>
      <c r="AA130" s="227">
        <f>Z130*K130</f>
        <v>1.6507199999999997</v>
      </c>
      <c r="AR130" s="20" t="s">
        <v>162</v>
      </c>
      <c r="AT130" s="20" t="s">
        <v>158</v>
      </c>
      <c r="AU130" s="20" t="s">
        <v>135</v>
      </c>
      <c r="AY130" s="20" t="s">
        <v>156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135</v>
      </c>
      <c r="BK130" s="228">
        <f>ROUND(L130*K130,3)</f>
        <v>0</v>
      </c>
      <c r="BL130" s="20" t="s">
        <v>162</v>
      </c>
      <c r="BM130" s="20" t="s">
        <v>162</v>
      </c>
    </row>
    <row r="131" s="1" customFormat="1" ht="38.25" customHeight="1">
      <c r="B131" s="44"/>
      <c r="C131" s="218" t="s">
        <v>441</v>
      </c>
      <c r="D131" s="218" t="s">
        <v>158</v>
      </c>
      <c r="E131" s="219" t="s">
        <v>214</v>
      </c>
      <c r="F131" s="220" t="s">
        <v>215</v>
      </c>
      <c r="G131" s="220"/>
      <c r="H131" s="220"/>
      <c r="I131" s="220"/>
      <c r="J131" s="221" t="s">
        <v>211</v>
      </c>
      <c r="K131" s="222">
        <v>48.32</v>
      </c>
      <c r="L131" s="223">
        <v>0</v>
      </c>
      <c r="M131" s="224"/>
      <c r="N131" s="222">
        <f>ROUND(L131*K131,3)</f>
        <v>0</v>
      </c>
      <c r="O131" s="222"/>
      <c r="P131" s="222"/>
      <c r="Q131" s="222"/>
      <c r="R131" s="46"/>
      <c r="T131" s="225" t="s">
        <v>20</v>
      </c>
      <c r="U131" s="54" t="s">
        <v>45</v>
      </c>
      <c r="V131" s="45"/>
      <c r="W131" s="226">
        <f>V131*K131</f>
        <v>0</v>
      </c>
      <c r="X131" s="226">
        <v>0</v>
      </c>
      <c r="Y131" s="226">
        <f>X131*K131</f>
        <v>0</v>
      </c>
      <c r="Z131" s="226">
        <v>0</v>
      </c>
      <c r="AA131" s="227">
        <f>Z131*K131</f>
        <v>0</v>
      </c>
      <c r="AR131" s="20" t="s">
        <v>162</v>
      </c>
      <c r="AT131" s="20" t="s">
        <v>158</v>
      </c>
      <c r="AU131" s="20" t="s">
        <v>135</v>
      </c>
      <c r="AY131" s="20" t="s">
        <v>156</v>
      </c>
      <c r="BE131" s="140">
        <f>IF(U131="základná",N131,0)</f>
        <v>0</v>
      </c>
      <c r="BF131" s="140">
        <f>IF(U131="znížená",N131,0)</f>
        <v>0</v>
      </c>
      <c r="BG131" s="140">
        <f>IF(U131="zákl. prenesená",N131,0)</f>
        <v>0</v>
      </c>
      <c r="BH131" s="140">
        <f>IF(U131="zníž. prenesená",N131,0)</f>
        <v>0</v>
      </c>
      <c r="BI131" s="140">
        <f>IF(U131="nulová",N131,0)</f>
        <v>0</v>
      </c>
      <c r="BJ131" s="20" t="s">
        <v>135</v>
      </c>
      <c r="BK131" s="228">
        <f>ROUND(L131*K131,3)</f>
        <v>0</v>
      </c>
      <c r="BL131" s="20" t="s">
        <v>162</v>
      </c>
      <c r="BM131" s="20" t="s">
        <v>172</v>
      </c>
    </row>
    <row r="132" s="1" customFormat="1" ht="38.25" customHeight="1">
      <c r="B132" s="44"/>
      <c r="C132" s="218" t="s">
        <v>162</v>
      </c>
      <c r="D132" s="218" t="s">
        <v>158</v>
      </c>
      <c r="E132" s="219" t="s">
        <v>218</v>
      </c>
      <c r="F132" s="220" t="s">
        <v>219</v>
      </c>
      <c r="G132" s="220"/>
      <c r="H132" s="220"/>
      <c r="I132" s="220"/>
      <c r="J132" s="221" t="s">
        <v>211</v>
      </c>
      <c r="K132" s="222">
        <v>33.823999999999998</v>
      </c>
      <c r="L132" s="223">
        <v>0</v>
      </c>
      <c r="M132" s="224"/>
      <c r="N132" s="222">
        <f>ROUND(L132*K132,3)</f>
        <v>0</v>
      </c>
      <c r="O132" s="222"/>
      <c r="P132" s="222"/>
      <c r="Q132" s="222"/>
      <c r="R132" s="46"/>
      <c r="T132" s="225" t="s">
        <v>20</v>
      </c>
      <c r="U132" s="54" t="s">
        <v>45</v>
      </c>
      <c r="V132" s="45"/>
      <c r="W132" s="226">
        <f>V132*K132</f>
        <v>0</v>
      </c>
      <c r="X132" s="226">
        <v>0</v>
      </c>
      <c r="Y132" s="226">
        <f>X132*K132</f>
        <v>0</v>
      </c>
      <c r="Z132" s="226">
        <v>0</v>
      </c>
      <c r="AA132" s="227">
        <f>Z132*K132</f>
        <v>0</v>
      </c>
      <c r="AR132" s="20" t="s">
        <v>162</v>
      </c>
      <c r="AT132" s="20" t="s">
        <v>158</v>
      </c>
      <c r="AU132" s="20" t="s">
        <v>135</v>
      </c>
      <c r="AY132" s="20" t="s">
        <v>156</v>
      </c>
      <c r="BE132" s="140">
        <f>IF(U132="základná",N132,0)</f>
        <v>0</v>
      </c>
      <c r="BF132" s="140">
        <f>IF(U132="znížená",N132,0)</f>
        <v>0</v>
      </c>
      <c r="BG132" s="140">
        <f>IF(U132="zákl. prenesená",N132,0)</f>
        <v>0</v>
      </c>
      <c r="BH132" s="140">
        <f>IF(U132="zníž. prenesená",N132,0)</f>
        <v>0</v>
      </c>
      <c r="BI132" s="140">
        <f>IF(U132="nulová",N132,0)</f>
        <v>0</v>
      </c>
      <c r="BJ132" s="20" t="s">
        <v>135</v>
      </c>
      <c r="BK132" s="228">
        <f>ROUND(L132*K132,3)</f>
        <v>0</v>
      </c>
      <c r="BL132" s="20" t="s">
        <v>162</v>
      </c>
      <c r="BM132" s="20" t="s">
        <v>171</v>
      </c>
    </row>
    <row r="133" s="1" customFormat="1" ht="38.25" customHeight="1">
      <c r="B133" s="44"/>
      <c r="C133" s="218" t="s">
        <v>309</v>
      </c>
      <c r="D133" s="218" t="s">
        <v>158</v>
      </c>
      <c r="E133" s="219" t="s">
        <v>467</v>
      </c>
      <c r="F133" s="220" t="s">
        <v>468</v>
      </c>
      <c r="G133" s="220"/>
      <c r="H133" s="220"/>
      <c r="I133" s="220"/>
      <c r="J133" s="221" t="s">
        <v>211</v>
      </c>
      <c r="K133" s="222">
        <v>27.18</v>
      </c>
      <c r="L133" s="223">
        <v>0</v>
      </c>
      <c r="M133" s="224"/>
      <c r="N133" s="222">
        <f>ROUND(L133*K133,3)</f>
        <v>0</v>
      </c>
      <c r="O133" s="222"/>
      <c r="P133" s="222"/>
      <c r="Q133" s="222"/>
      <c r="R133" s="46"/>
      <c r="T133" s="225" t="s">
        <v>20</v>
      </c>
      <c r="U133" s="54" t="s">
        <v>45</v>
      </c>
      <c r="V133" s="45"/>
      <c r="W133" s="226">
        <f>V133*K133</f>
        <v>0</v>
      </c>
      <c r="X133" s="226">
        <v>0</v>
      </c>
      <c r="Y133" s="226">
        <f>X133*K133</f>
        <v>0</v>
      </c>
      <c r="Z133" s="226">
        <v>0</v>
      </c>
      <c r="AA133" s="227">
        <f>Z133*K133</f>
        <v>0</v>
      </c>
      <c r="AR133" s="20" t="s">
        <v>162</v>
      </c>
      <c r="AT133" s="20" t="s">
        <v>158</v>
      </c>
      <c r="AU133" s="20" t="s">
        <v>135</v>
      </c>
      <c r="AY133" s="20" t="s">
        <v>156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135</v>
      </c>
      <c r="BK133" s="228">
        <f>ROUND(L133*K133,3)</f>
        <v>0</v>
      </c>
      <c r="BL133" s="20" t="s">
        <v>162</v>
      </c>
      <c r="BM133" s="20" t="s">
        <v>179</v>
      </c>
    </row>
    <row r="134" s="1" customFormat="1" ht="25.5" customHeight="1">
      <c r="B134" s="44"/>
      <c r="C134" s="218" t="s">
        <v>172</v>
      </c>
      <c r="D134" s="218" t="s">
        <v>158</v>
      </c>
      <c r="E134" s="219" t="s">
        <v>469</v>
      </c>
      <c r="F134" s="220" t="s">
        <v>470</v>
      </c>
      <c r="G134" s="220"/>
      <c r="H134" s="220"/>
      <c r="I134" s="220"/>
      <c r="J134" s="221" t="s">
        <v>211</v>
      </c>
      <c r="K134" s="222">
        <v>27.18</v>
      </c>
      <c r="L134" s="223">
        <v>0</v>
      </c>
      <c r="M134" s="224"/>
      <c r="N134" s="222">
        <f>ROUND(L134*K134,3)</f>
        <v>0</v>
      </c>
      <c r="O134" s="222"/>
      <c r="P134" s="222"/>
      <c r="Q134" s="222"/>
      <c r="R134" s="46"/>
      <c r="T134" s="225" t="s">
        <v>20</v>
      </c>
      <c r="U134" s="54" t="s">
        <v>45</v>
      </c>
      <c r="V134" s="45"/>
      <c r="W134" s="226">
        <f>V134*K134</f>
        <v>0</v>
      </c>
      <c r="X134" s="226">
        <v>0</v>
      </c>
      <c r="Y134" s="226">
        <f>X134*K134</f>
        <v>0</v>
      </c>
      <c r="Z134" s="226">
        <v>0</v>
      </c>
      <c r="AA134" s="227">
        <f>Z134*K134</f>
        <v>0</v>
      </c>
      <c r="AR134" s="20" t="s">
        <v>162</v>
      </c>
      <c r="AT134" s="20" t="s">
        <v>158</v>
      </c>
      <c r="AU134" s="20" t="s">
        <v>135</v>
      </c>
      <c r="AY134" s="20" t="s">
        <v>156</v>
      </c>
      <c r="BE134" s="140">
        <f>IF(U134="základná",N134,0)</f>
        <v>0</v>
      </c>
      <c r="BF134" s="140">
        <f>IF(U134="znížená",N134,0)</f>
        <v>0</v>
      </c>
      <c r="BG134" s="140">
        <f>IF(U134="zákl. prenesená",N134,0)</f>
        <v>0</v>
      </c>
      <c r="BH134" s="140">
        <f>IF(U134="zníž. prenesená",N134,0)</f>
        <v>0</v>
      </c>
      <c r="BI134" s="140">
        <f>IF(U134="nulová",N134,0)</f>
        <v>0</v>
      </c>
      <c r="BJ134" s="20" t="s">
        <v>135</v>
      </c>
      <c r="BK134" s="228">
        <f>ROUND(L134*K134,3)</f>
        <v>0</v>
      </c>
      <c r="BL134" s="20" t="s">
        <v>162</v>
      </c>
      <c r="BM134" s="20" t="s">
        <v>183</v>
      </c>
    </row>
    <row r="135" s="1" customFormat="1" ht="38.25" customHeight="1">
      <c r="B135" s="44"/>
      <c r="C135" s="218" t="s">
        <v>315</v>
      </c>
      <c r="D135" s="218" t="s">
        <v>158</v>
      </c>
      <c r="E135" s="219" t="s">
        <v>477</v>
      </c>
      <c r="F135" s="220" t="s">
        <v>478</v>
      </c>
      <c r="G135" s="220"/>
      <c r="H135" s="220"/>
      <c r="I135" s="220"/>
      <c r="J135" s="221" t="s">
        <v>211</v>
      </c>
      <c r="K135" s="222">
        <v>21.140000000000001</v>
      </c>
      <c r="L135" s="223">
        <v>0</v>
      </c>
      <c r="M135" s="224"/>
      <c r="N135" s="222">
        <f>ROUND(L135*K135,3)</f>
        <v>0</v>
      </c>
      <c r="O135" s="222"/>
      <c r="P135" s="222"/>
      <c r="Q135" s="222"/>
      <c r="R135" s="46"/>
      <c r="T135" s="225" t="s">
        <v>20</v>
      </c>
      <c r="U135" s="54" t="s">
        <v>45</v>
      </c>
      <c r="V135" s="45"/>
      <c r="W135" s="226">
        <f>V135*K135</f>
        <v>0</v>
      </c>
      <c r="X135" s="226">
        <v>0</v>
      </c>
      <c r="Y135" s="226">
        <f>X135*K135</f>
        <v>0</v>
      </c>
      <c r="Z135" s="226">
        <v>0</v>
      </c>
      <c r="AA135" s="227">
        <f>Z135*K135</f>
        <v>0</v>
      </c>
      <c r="AR135" s="20" t="s">
        <v>162</v>
      </c>
      <c r="AT135" s="20" t="s">
        <v>158</v>
      </c>
      <c r="AU135" s="20" t="s">
        <v>135</v>
      </c>
      <c r="AY135" s="20" t="s">
        <v>156</v>
      </c>
      <c r="BE135" s="140">
        <f>IF(U135="základná",N135,0)</f>
        <v>0</v>
      </c>
      <c r="BF135" s="140">
        <f>IF(U135="znížená",N135,0)</f>
        <v>0</v>
      </c>
      <c r="BG135" s="140">
        <f>IF(U135="zákl. prenesená",N135,0)</f>
        <v>0</v>
      </c>
      <c r="BH135" s="140">
        <f>IF(U135="zníž. prenesená",N135,0)</f>
        <v>0</v>
      </c>
      <c r="BI135" s="140">
        <f>IF(U135="nulová",N135,0)</f>
        <v>0</v>
      </c>
      <c r="BJ135" s="20" t="s">
        <v>135</v>
      </c>
      <c r="BK135" s="228">
        <f>ROUND(L135*K135,3)</f>
        <v>0</v>
      </c>
      <c r="BL135" s="20" t="s">
        <v>162</v>
      </c>
      <c r="BM135" s="20" t="s">
        <v>187</v>
      </c>
    </row>
    <row r="136" s="1" customFormat="1" ht="25.5" customHeight="1">
      <c r="B136" s="44"/>
      <c r="C136" s="218" t="s">
        <v>171</v>
      </c>
      <c r="D136" s="218" t="s">
        <v>158</v>
      </c>
      <c r="E136" s="219" t="s">
        <v>475</v>
      </c>
      <c r="F136" s="220" t="s">
        <v>476</v>
      </c>
      <c r="G136" s="220"/>
      <c r="H136" s="220"/>
      <c r="I136" s="220"/>
      <c r="J136" s="221" t="s">
        <v>211</v>
      </c>
      <c r="K136" s="222">
        <v>27.18</v>
      </c>
      <c r="L136" s="223">
        <v>0</v>
      </c>
      <c r="M136" s="224"/>
      <c r="N136" s="222">
        <f>ROUND(L136*K136,3)</f>
        <v>0</v>
      </c>
      <c r="O136" s="222"/>
      <c r="P136" s="222"/>
      <c r="Q136" s="222"/>
      <c r="R136" s="46"/>
      <c r="T136" s="225" t="s">
        <v>20</v>
      </c>
      <c r="U136" s="54" t="s">
        <v>45</v>
      </c>
      <c r="V136" s="45"/>
      <c r="W136" s="226">
        <f>V136*K136</f>
        <v>0</v>
      </c>
      <c r="X136" s="226">
        <v>0</v>
      </c>
      <c r="Y136" s="226">
        <f>X136*K136</f>
        <v>0</v>
      </c>
      <c r="Z136" s="226">
        <v>0</v>
      </c>
      <c r="AA136" s="227">
        <f>Z136*K136</f>
        <v>0</v>
      </c>
      <c r="AR136" s="20" t="s">
        <v>162</v>
      </c>
      <c r="AT136" s="20" t="s">
        <v>158</v>
      </c>
      <c r="AU136" s="20" t="s">
        <v>135</v>
      </c>
      <c r="AY136" s="20" t="s">
        <v>156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20" t="s">
        <v>135</v>
      </c>
      <c r="BK136" s="228">
        <f>ROUND(L136*K136,3)</f>
        <v>0</v>
      </c>
      <c r="BL136" s="20" t="s">
        <v>162</v>
      </c>
      <c r="BM136" s="20" t="s">
        <v>191</v>
      </c>
    </row>
    <row r="137" s="1" customFormat="1" ht="16.5" customHeight="1">
      <c r="B137" s="44"/>
      <c r="C137" s="229" t="s">
        <v>364</v>
      </c>
      <c r="D137" s="229" t="s">
        <v>167</v>
      </c>
      <c r="E137" s="230" t="s">
        <v>471</v>
      </c>
      <c r="F137" s="231" t="s">
        <v>472</v>
      </c>
      <c r="G137" s="231"/>
      <c r="H137" s="231"/>
      <c r="I137" s="231"/>
      <c r="J137" s="232" t="s">
        <v>170</v>
      </c>
      <c r="K137" s="233">
        <v>47.564999999999998</v>
      </c>
      <c r="L137" s="234">
        <v>0</v>
      </c>
      <c r="M137" s="235"/>
      <c r="N137" s="233">
        <f>ROUND(L137*K137,3)</f>
        <v>0</v>
      </c>
      <c r="O137" s="222"/>
      <c r="P137" s="222"/>
      <c r="Q137" s="222"/>
      <c r="R137" s="46"/>
      <c r="T137" s="225" t="s">
        <v>20</v>
      </c>
      <c r="U137" s="54" t="s">
        <v>45</v>
      </c>
      <c r="V137" s="45"/>
      <c r="W137" s="226">
        <f>V137*K137</f>
        <v>0</v>
      </c>
      <c r="X137" s="226">
        <v>0</v>
      </c>
      <c r="Y137" s="226">
        <f>X137*K137</f>
        <v>0</v>
      </c>
      <c r="Z137" s="226">
        <v>0</v>
      </c>
      <c r="AA137" s="227">
        <f>Z137*K137</f>
        <v>0</v>
      </c>
      <c r="AR137" s="20" t="s">
        <v>171</v>
      </c>
      <c r="AT137" s="20" t="s">
        <v>167</v>
      </c>
      <c r="AU137" s="20" t="s">
        <v>135</v>
      </c>
      <c r="AY137" s="20" t="s">
        <v>156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20" t="s">
        <v>135</v>
      </c>
      <c r="BK137" s="228">
        <f>ROUND(L137*K137,3)</f>
        <v>0</v>
      </c>
      <c r="BL137" s="20" t="s">
        <v>162</v>
      </c>
      <c r="BM137" s="20" t="s">
        <v>195</v>
      </c>
    </row>
    <row r="138" s="9" customFormat="1" ht="29.88" customHeight="1">
      <c r="B138" s="204"/>
      <c r="C138" s="205"/>
      <c r="D138" s="215" t="s">
        <v>126</v>
      </c>
      <c r="E138" s="215"/>
      <c r="F138" s="215"/>
      <c r="G138" s="215"/>
      <c r="H138" s="215"/>
      <c r="I138" s="215"/>
      <c r="J138" s="215"/>
      <c r="K138" s="215"/>
      <c r="L138" s="215"/>
      <c r="M138" s="215"/>
      <c r="N138" s="240">
        <f>BK138</f>
        <v>0</v>
      </c>
      <c r="O138" s="241"/>
      <c r="P138" s="241"/>
      <c r="Q138" s="241"/>
      <c r="R138" s="208"/>
      <c r="T138" s="209"/>
      <c r="U138" s="205"/>
      <c r="V138" s="205"/>
      <c r="W138" s="210">
        <f>SUM(W139:W150)</f>
        <v>0</v>
      </c>
      <c r="X138" s="205"/>
      <c r="Y138" s="210">
        <f>SUM(Y139:Y150)</f>
        <v>0.0028700000000000002</v>
      </c>
      <c r="Z138" s="205"/>
      <c r="AA138" s="211">
        <f>SUM(AA139:AA150)</f>
        <v>0</v>
      </c>
      <c r="AR138" s="212" t="s">
        <v>85</v>
      </c>
      <c r="AT138" s="213" t="s">
        <v>77</v>
      </c>
      <c r="AU138" s="213" t="s">
        <v>85</v>
      </c>
      <c r="AY138" s="212" t="s">
        <v>156</v>
      </c>
      <c r="BK138" s="214">
        <f>SUM(BK139:BK150)</f>
        <v>0</v>
      </c>
    </row>
    <row r="139" s="1" customFormat="1" ht="25.5" customHeight="1">
      <c r="B139" s="44"/>
      <c r="C139" s="218" t="s">
        <v>179</v>
      </c>
      <c r="D139" s="218" t="s">
        <v>158</v>
      </c>
      <c r="E139" s="219" t="s">
        <v>490</v>
      </c>
      <c r="F139" s="220" t="s">
        <v>491</v>
      </c>
      <c r="G139" s="220"/>
      <c r="H139" s="220"/>
      <c r="I139" s="220"/>
      <c r="J139" s="221" t="s">
        <v>161</v>
      </c>
      <c r="K139" s="222">
        <v>151</v>
      </c>
      <c r="L139" s="223">
        <v>0</v>
      </c>
      <c r="M139" s="224"/>
      <c r="N139" s="222">
        <f>ROUND(L139*K139,3)</f>
        <v>0</v>
      </c>
      <c r="O139" s="222"/>
      <c r="P139" s="222"/>
      <c r="Q139" s="222"/>
      <c r="R139" s="46"/>
      <c r="T139" s="225" t="s">
        <v>20</v>
      </c>
      <c r="U139" s="54" t="s">
        <v>45</v>
      </c>
      <c r="V139" s="45"/>
      <c r="W139" s="226">
        <f>V139*K139</f>
        <v>0</v>
      </c>
      <c r="X139" s="226">
        <v>1.0000000000000001E-05</v>
      </c>
      <c r="Y139" s="226">
        <f>X139*K139</f>
        <v>0.0015100000000000001</v>
      </c>
      <c r="Z139" s="226">
        <v>0</v>
      </c>
      <c r="AA139" s="227">
        <f>Z139*K139</f>
        <v>0</v>
      </c>
      <c r="AR139" s="20" t="s">
        <v>162</v>
      </c>
      <c r="AT139" s="20" t="s">
        <v>158</v>
      </c>
      <c r="AU139" s="20" t="s">
        <v>135</v>
      </c>
      <c r="AY139" s="20" t="s">
        <v>156</v>
      </c>
      <c r="BE139" s="140">
        <f>IF(U139="základná",N139,0)</f>
        <v>0</v>
      </c>
      <c r="BF139" s="140">
        <f>IF(U139="znížená",N139,0)</f>
        <v>0</v>
      </c>
      <c r="BG139" s="140">
        <f>IF(U139="zákl. prenesená",N139,0)</f>
        <v>0</v>
      </c>
      <c r="BH139" s="140">
        <f>IF(U139="zníž. prenesená",N139,0)</f>
        <v>0</v>
      </c>
      <c r="BI139" s="140">
        <f>IF(U139="nulová",N139,0)</f>
        <v>0</v>
      </c>
      <c r="BJ139" s="20" t="s">
        <v>135</v>
      </c>
      <c r="BK139" s="228">
        <f>ROUND(L139*K139,3)</f>
        <v>0</v>
      </c>
      <c r="BL139" s="20" t="s">
        <v>162</v>
      </c>
      <c r="BM139" s="20" t="s">
        <v>10</v>
      </c>
    </row>
    <row r="140" s="1" customFormat="1" ht="25.5" customHeight="1">
      <c r="B140" s="44"/>
      <c r="C140" s="229" t="s">
        <v>369</v>
      </c>
      <c r="D140" s="229" t="s">
        <v>167</v>
      </c>
      <c r="E140" s="230" t="s">
        <v>492</v>
      </c>
      <c r="F140" s="231" t="s">
        <v>542</v>
      </c>
      <c r="G140" s="231"/>
      <c r="H140" s="231"/>
      <c r="I140" s="231"/>
      <c r="J140" s="232" t="s">
        <v>306</v>
      </c>
      <c r="K140" s="233">
        <v>76</v>
      </c>
      <c r="L140" s="234">
        <v>0</v>
      </c>
      <c r="M140" s="235"/>
      <c r="N140" s="233">
        <f>ROUND(L140*K140,3)</f>
        <v>0</v>
      </c>
      <c r="O140" s="222"/>
      <c r="P140" s="222"/>
      <c r="Q140" s="222"/>
      <c r="R140" s="46"/>
      <c r="T140" s="225" t="s">
        <v>20</v>
      </c>
      <c r="U140" s="54" t="s">
        <v>45</v>
      </c>
      <c r="V140" s="45"/>
      <c r="W140" s="226">
        <f>V140*K140</f>
        <v>0</v>
      </c>
      <c r="X140" s="226">
        <v>0</v>
      </c>
      <c r="Y140" s="226">
        <f>X140*K140</f>
        <v>0</v>
      </c>
      <c r="Z140" s="226">
        <v>0</v>
      </c>
      <c r="AA140" s="227">
        <f>Z140*K140</f>
        <v>0</v>
      </c>
      <c r="AR140" s="20" t="s">
        <v>171</v>
      </c>
      <c r="AT140" s="20" t="s">
        <v>167</v>
      </c>
      <c r="AU140" s="20" t="s">
        <v>135</v>
      </c>
      <c r="AY140" s="20" t="s">
        <v>156</v>
      </c>
      <c r="BE140" s="140">
        <f>IF(U140="základná",N140,0)</f>
        <v>0</v>
      </c>
      <c r="BF140" s="140">
        <f>IF(U140="znížená",N140,0)</f>
        <v>0</v>
      </c>
      <c r="BG140" s="140">
        <f>IF(U140="zákl. prenesená",N140,0)</f>
        <v>0</v>
      </c>
      <c r="BH140" s="140">
        <f>IF(U140="zníž. prenesená",N140,0)</f>
        <v>0</v>
      </c>
      <c r="BI140" s="140">
        <f>IF(U140="nulová",N140,0)</f>
        <v>0</v>
      </c>
      <c r="BJ140" s="20" t="s">
        <v>135</v>
      </c>
      <c r="BK140" s="228">
        <f>ROUND(L140*K140,3)</f>
        <v>0</v>
      </c>
      <c r="BL140" s="20" t="s">
        <v>162</v>
      </c>
      <c r="BM140" s="20" t="s">
        <v>203</v>
      </c>
    </row>
    <row r="141" s="1" customFormat="1" ht="16.5" customHeight="1">
      <c r="B141" s="44"/>
      <c r="C141" s="218" t="s">
        <v>183</v>
      </c>
      <c r="D141" s="218" t="s">
        <v>158</v>
      </c>
      <c r="E141" s="219" t="s">
        <v>494</v>
      </c>
      <c r="F141" s="220" t="s">
        <v>495</v>
      </c>
      <c r="G141" s="220"/>
      <c r="H141" s="220"/>
      <c r="I141" s="220"/>
      <c r="J141" s="221" t="s">
        <v>306</v>
      </c>
      <c r="K141" s="222">
        <v>7</v>
      </c>
      <c r="L141" s="223">
        <v>0</v>
      </c>
      <c r="M141" s="224"/>
      <c r="N141" s="222">
        <f>ROUND(L141*K141,3)</f>
        <v>0</v>
      </c>
      <c r="O141" s="222"/>
      <c r="P141" s="222"/>
      <c r="Q141" s="222"/>
      <c r="R141" s="46"/>
      <c r="T141" s="225" t="s">
        <v>20</v>
      </c>
      <c r="U141" s="54" t="s">
        <v>45</v>
      </c>
      <c r="V141" s="45"/>
      <c r="W141" s="226">
        <f>V141*K141</f>
        <v>0</v>
      </c>
      <c r="X141" s="226">
        <v>4.0000000000000003E-05</v>
      </c>
      <c r="Y141" s="226">
        <f>X141*K141</f>
        <v>0.00028000000000000003</v>
      </c>
      <c r="Z141" s="226">
        <v>0</v>
      </c>
      <c r="AA141" s="227">
        <f>Z141*K141</f>
        <v>0</v>
      </c>
      <c r="AR141" s="20" t="s">
        <v>162</v>
      </c>
      <c r="AT141" s="20" t="s">
        <v>158</v>
      </c>
      <c r="AU141" s="20" t="s">
        <v>135</v>
      </c>
      <c r="AY141" s="20" t="s">
        <v>156</v>
      </c>
      <c r="BE141" s="140">
        <f>IF(U141="základná",N141,0)</f>
        <v>0</v>
      </c>
      <c r="BF141" s="140">
        <f>IF(U141="znížená",N141,0)</f>
        <v>0</v>
      </c>
      <c r="BG141" s="140">
        <f>IF(U141="zákl. prenesená",N141,0)</f>
        <v>0</v>
      </c>
      <c r="BH141" s="140">
        <f>IF(U141="zníž. prenesená",N141,0)</f>
        <v>0</v>
      </c>
      <c r="BI141" s="140">
        <f>IF(U141="nulová",N141,0)</f>
        <v>0</v>
      </c>
      <c r="BJ141" s="20" t="s">
        <v>135</v>
      </c>
      <c r="BK141" s="228">
        <f>ROUND(L141*K141,3)</f>
        <v>0</v>
      </c>
      <c r="BL141" s="20" t="s">
        <v>162</v>
      </c>
      <c r="BM141" s="20" t="s">
        <v>207</v>
      </c>
    </row>
    <row r="142" s="1" customFormat="1" ht="25.5" customHeight="1">
      <c r="B142" s="44"/>
      <c r="C142" s="229" t="s">
        <v>373</v>
      </c>
      <c r="D142" s="229" t="s">
        <v>167</v>
      </c>
      <c r="E142" s="230" t="s">
        <v>496</v>
      </c>
      <c r="F142" s="231" t="s">
        <v>543</v>
      </c>
      <c r="G142" s="231"/>
      <c r="H142" s="231"/>
      <c r="I142" s="231"/>
      <c r="J142" s="232" t="s">
        <v>306</v>
      </c>
      <c r="K142" s="233">
        <v>7</v>
      </c>
      <c r="L142" s="234">
        <v>0</v>
      </c>
      <c r="M142" s="235"/>
      <c r="N142" s="233">
        <f>ROUND(L142*K142,3)</f>
        <v>0</v>
      </c>
      <c r="O142" s="222"/>
      <c r="P142" s="222"/>
      <c r="Q142" s="222"/>
      <c r="R142" s="46"/>
      <c r="T142" s="225" t="s">
        <v>20</v>
      </c>
      <c r="U142" s="54" t="s">
        <v>45</v>
      </c>
      <c r="V142" s="45"/>
      <c r="W142" s="226">
        <f>V142*K142</f>
        <v>0</v>
      </c>
      <c r="X142" s="226">
        <v>0</v>
      </c>
      <c r="Y142" s="226">
        <f>X142*K142</f>
        <v>0</v>
      </c>
      <c r="Z142" s="226">
        <v>0</v>
      </c>
      <c r="AA142" s="227">
        <f>Z142*K142</f>
        <v>0</v>
      </c>
      <c r="AR142" s="20" t="s">
        <v>171</v>
      </c>
      <c r="AT142" s="20" t="s">
        <v>167</v>
      </c>
      <c r="AU142" s="20" t="s">
        <v>135</v>
      </c>
      <c r="AY142" s="20" t="s">
        <v>156</v>
      </c>
      <c r="BE142" s="140">
        <f>IF(U142="základná",N142,0)</f>
        <v>0</v>
      </c>
      <c r="BF142" s="140">
        <f>IF(U142="znížená",N142,0)</f>
        <v>0</v>
      </c>
      <c r="BG142" s="140">
        <f>IF(U142="zákl. prenesená",N142,0)</f>
        <v>0</v>
      </c>
      <c r="BH142" s="140">
        <f>IF(U142="zníž. prenesená",N142,0)</f>
        <v>0</v>
      </c>
      <c r="BI142" s="140">
        <f>IF(U142="nulová",N142,0)</f>
        <v>0</v>
      </c>
      <c r="BJ142" s="20" t="s">
        <v>135</v>
      </c>
      <c r="BK142" s="228">
        <f>ROUND(L142*K142,3)</f>
        <v>0</v>
      </c>
      <c r="BL142" s="20" t="s">
        <v>162</v>
      </c>
      <c r="BM142" s="20" t="s">
        <v>212</v>
      </c>
    </row>
    <row r="143" s="1" customFormat="1" ht="16.5" customHeight="1">
      <c r="B143" s="44"/>
      <c r="C143" s="218" t="s">
        <v>187</v>
      </c>
      <c r="D143" s="218" t="s">
        <v>158</v>
      </c>
      <c r="E143" s="219" t="s">
        <v>498</v>
      </c>
      <c r="F143" s="220" t="s">
        <v>499</v>
      </c>
      <c r="G143" s="220"/>
      <c r="H143" s="220"/>
      <c r="I143" s="220"/>
      <c r="J143" s="221" t="s">
        <v>306</v>
      </c>
      <c r="K143" s="222">
        <v>14</v>
      </c>
      <c r="L143" s="223">
        <v>0</v>
      </c>
      <c r="M143" s="224"/>
      <c r="N143" s="222">
        <f>ROUND(L143*K143,3)</f>
        <v>0</v>
      </c>
      <c r="O143" s="222"/>
      <c r="P143" s="222"/>
      <c r="Q143" s="222"/>
      <c r="R143" s="46"/>
      <c r="T143" s="225" t="s">
        <v>20</v>
      </c>
      <c r="U143" s="54" t="s">
        <v>45</v>
      </c>
      <c r="V143" s="45"/>
      <c r="W143" s="226">
        <f>V143*K143</f>
        <v>0</v>
      </c>
      <c r="X143" s="226">
        <v>4.0000000000000003E-05</v>
      </c>
      <c r="Y143" s="226">
        <f>X143*K143</f>
        <v>0.00056000000000000006</v>
      </c>
      <c r="Z143" s="226">
        <v>0</v>
      </c>
      <c r="AA143" s="227">
        <f>Z143*K143</f>
        <v>0</v>
      </c>
      <c r="AR143" s="20" t="s">
        <v>162</v>
      </c>
      <c r="AT143" s="20" t="s">
        <v>158</v>
      </c>
      <c r="AU143" s="20" t="s">
        <v>135</v>
      </c>
      <c r="AY143" s="20" t="s">
        <v>156</v>
      </c>
      <c r="BE143" s="140">
        <f>IF(U143="základná",N143,0)</f>
        <v>0</v>
      </c>
      <c r="BF143" s="140">
        <f>IF(U143="znížená",N143,0)</f>
        <v>0</v>
      </c>
      <c r="BG143" s="140">
        <f>IF(U143="zákl. prenesená",N143,0)</f>
        <v>0</v>
      </c>
      <c r="BH143" s="140">
        <f>IF(U143="zníž. prenesená",N143,0)</f>
        <v>0</v>
      </c>
      <c r="BI143" s="140">
        <f>IF(U143="nulová",N143,0)</f>
        <v>0</v>
      </c>
      <c r="BJ143" s="20" t="s">
        <v>135</v>
      </c>
      <c r="BK143" s="228">
        <f>ROUND(L143*K143,3)</f>
        <v>0</v>
      </c>
      <c r="BL143" s="20" t="s">
        <v>162</v>
      </c>
      <c r="BM143" s="20" t="s">
        <v>216</v>
      </c>
    </row>
    <row r="144" s="1" customFormat="1" ht="25.5" customHeight="1">
      <c r="B144" s="44"/>
      <c r="C144" s="229" t="s">
        <v>323</v>
      </c>
      <c r="D144" s="229" t="s">
        <v>167</v>
      </c>
      <c r="E144" s="230" t="s">
        <v>500</v>
      </c>
      <c r="F144" s="231" t="s">
        <v>501</v>
      </c>
      <c r="G144" s="231"/>
      <c r="H144" s="231"/>
      <c r="I144" s="231"/>
      <c r="J144" s="232" t="s">
        <v>306</v>
      </c>
      <c r="K144" s="233">
        <v>1</v>
      </c>
      <c r="L144" s="234">
        <v>0</v>
      </c>
      <c r="M144" s="235"/>
      <c r="N144" s="233">
        <f>ROUND(L144*K144,3)</f>
        <v>0</v>
      </c>
      <c r="O144" s="222"/>
      <c r="P144" s="222"/>
      <c r="Q144" s="222"/>
      <c r="R144" s="46"/>
      <c r="T144" s="225" t="s">
        <v>20</v>
      </c>
      <c r="U144" s="54" t="s">
        <v>45</v>
      </c>
      <c r="V144" s="45"/>
      <c r="W144" s="226">
        <f>V144*K144</f>
        <v>0</v>
      </c>
      <c r="X144" s="226">
        <v>0</v>
      </c>
      <c r="Y144" s="226">
        <f>X144*K144</f>
        <v>0</v>
      </c>
      <c r="Z144" s="226">
        <v>0</v>
      </c>
      <c r="AA144" s="227">
        <f>Z144*K144</f>
        <v>0</v>
      </c>
      <c r="AR144" s="20" t="s">
        <v>171</v>
      </c>
      <c r="AT144" s="20" t="s">
        <v>167</v>
      </c>
      <c r="AU144" s="20" t="s">
        <v>135</v>
      </c>
      <c r="AY144" s="20" t="s">
        <v>156</v>
      </c>
      <c r="BE144" s="140">
        <f>IF(U144="základná",N144,0)</f>
        <v>0</v>
      </c>
      <c r="BF144" s="140">
        <f>IF(U144="znížená",N144,0)</f>
        <v>0</v>
      </c>
      <c r="BG144" s="140">
        <f>IF(U144="zákl. prenesená",N144,0)</f>
        <v>0</v>
      </c>
      <c r="BH144" s="140">
        <f>IF(U144="zníž. prenesená",N144,0)</f>
        <v>0</v>
      </c>
      <c r="BI144" s="140">
        <f>IF(U144="nulová",N144,0)</f>
        <v>0</v>
      </c>
      <c r="BJ144" s="20" t="s">
        <v>135</v>
      </c>
      <c r="BK144" s="228">
        <f>ROUND(L144*K144,3)</f>
        <v>0</v>
      </c>
      <c r="BL144" s="20" t="s">
        <v>162</v>
      </c>
      <c r="BM144" s="20" t="s">
        <v>220</v>
      </c>
    </row>
    <row r="145" s="1" customFormat="1" ht="25.5" customHeight="1">
      <c r="B145" s="44"/>
      <c r="C145" s="229" t="s">
        <v>191</v>
      </c>
      <c r="D145" s="229" t="s">
        <v>167</v>
      </c>
      <c r="E145" s="230" t="s">
        <v>544</v>
      </c>
      <c r="F145" s="231" t="s">
        <v>545</v>
      </c>
      <c r="G145" s="231"/>
      <c r="H145" s="231"/>
      <c r="I145" s="231"/>
      <c r="J145" s="232" t="s">
        <v>306</v>
      </c>
      <c r="K145" s="233">
        <v>13</v>
      </c>
      <c r="L145" s="234">
        <v>0</v>
      </c>
      <c r="M145" s="235"/>
      <c r="N145" s="233">
        <f>ROUND(L145*K145,3)</f>
        <v>0</v>
      </c>
      <c r="O145" s="222"/>
      <c r="P145" s="222"/>
      <c r="Q145" s="222"/>
      <c r="R145" s="46"/>
      <c r="T145" s="225" t="s">
        <v>20</v>
      </c>
      <c r="U145" s="54" t="s">
        <v>45</v>
      </c>
      <c r="V145" s="45"/>
      <c r="W145" s="226">
        <f>V145*K145</f>
        <v>0</v>
      </c>
      <c r="X145" s="226">
        <v>0</v>
      </c>
      <c r="Y145" s="226">
        <f>X145*K145</f>
        <v>0</v>
      </c>
      <c r="Z145" s="226">
        <v>0</v>
      </c>
      <c r="AA145" s="227">
        <f>Z145*K145</f>
        <v>0</v>
      </c>
      <c r="AR145" s="20" t="s">
        <v>171</v>
      </c>
      <c r="AT145" s="20" t="s">
        <v>167</v>
      </c>
      <c r="AU145" s="20" t="s">
        <v>135</v>
      </c>
      <c r="AY145" s="20" t="s">
        <v>156</v>
      </c>
      <c r="BE145" s="140">
        <f>IF(U145="základná",N145,0)</f>
        <v>0</v>
      </c>
      <c r="BF145" s="140">
        <f>IF(U145="znížená",N145,0)</f>
        <v>0</v>
      </c>
      <c r="BG145" s="140">
        <f>IF(U145="zákl. prenesená",N145,0)</f>
        <v>0</v>
      </c>
      <c r="BH145" s="140">
        <f>IF(U145="zníž. prenesená",N145,0)</f>
        <v>0</v>
      </c>
      <c r="BI145" s="140">
        <f>IF(U145="nulová",N145,0)</f>
        <v>0</v>
      </c>
      <c r="BJ145" s="20" t="s">
        <v>135</v>
      </c>
      <c r="BK145" s="228">
        <f>ROUND(L145*K145,3)</f>
        <v>0</v>
      </c>
      <c r="BL145" s="20" t="s">
        <v>162</v>
      </c>
      <c r="BM145" s="20" t="s">
        <v>157</v>
      </c>
    </row>
    <row r="146" s="1" customFormat="1" ht="16.5" customHeight="1">
      <c r="B146" s="44"/>
      <c r="C146" s="218" t="s">
        <v>329</v>
      </c>
      <c r="D146" s="218" t="s">
        <v>158</v>
      </c>
      <c r="E146" s="219" t="s">
        <v>502</v>
      </c>
      <c r="F146" s="220" t="s">
        <v>546</v>
      </c>
      <c r="G146" s="220"/>
      <c r="H146" s="220"/>
      <c r="I146" s="220"/>
      <c r="J146" s="221" t="s">
        <v>306</v>
      </c>
      <c r="K146" s="222">
        <v>6</v>
      </c>
      <c r="L146" s="223">
        <v>0</v>
      </c>
      <c r="M146" s="224"/>
      <c r="N146" s="222">
        <f>ROUND(L146*K146,3)</f>
        <v>0</v>
      </c>
      <c r="O146" s="222"/>
      <c r="P146" s="222"/>
      <c r="Q146" s="222"/>
      <c r="R146" s="46"/>
      <c r="T146" s="225" t="s">
        <v>20</v>
      </c>
      <c r="U146" s="54" t="s">
        <v>45</v>
      </c>
      <c r="V146" s="45"/>
      <c r="W146" s="226">
        <f>V146*K146</f>
        <v>0</v>
      </c>
      <c r="X146" s="226">
        <v>4.0000000000000003E-05</v>
      </c>
      <c r="Y146" s="226">
        <f>X146*K146</f>
        <v>0.00024000000000000003</v>
      </c>
      <c r="Z146" s="226">
        <v>0</v>
      </c>
      <c r="AA146" s="227">
        <f>Z146*K146</f>
        <v>0</v>
      </c>
      <c r="AR146" s="20" t="s">
        <v>162</v>
      </c>
      <c r="AT146" s="20" t="s">
        <v>158</v>
      </c>
      <c r="AU146" s="20" t="s">
        <v>135</v>
      </c>
      <c r="AY146" s="20" t="s">
        <v>156</v>
      </c>
      <c r="BE146" s="140">
        <f>IF(U146="základná",N146,0)</f>
        <v>0</v>
      </c>
      <c r="BF146" s="140">
        <f>IF(U146="znížená",N146,0)</f>
        <v>0</v>
      </c>
      <c r="BG146" s="140">
        <f>IF(U146="zákl. prenesená",N146,0)</f>
        <v>0</v>
      </c>
      <c r="BH146" s="140">
        <f>IF(U146="zníž. prenesená",N146,0)</f>
        <v>0</v>
      </c>
      <c r="BI146" s="140">
        <f>IF(U146="nulová",N146,0)</f>
        <v>0</v>
      </c>
      <c r="BJ146" s="20" t="s">
        <v>135</v>
      </c>
      <c r="BK146" s="228">
        <f>ROUND(L146*K146,3)</f>
        <v>0</v>
      </c>
      <c r="BL146" s="20" t="s">
        <v>162</v>
      </c>
      <c r="BM146" s="20" t="s">
        <v>163</v>
      </c>
    </row>
    <row r="147" s="1" customFormat="1" ht="25.5" customHeight="1">
      <c r="B147" s="44"/>
      <c r="C147" s="229" t="s">
        <v>195</v>
      </c>
      <c r="D147" s="229" t="s">
        <v>167</v>
      </c>
      <c r="E147" s="230" t="s">
        <v>547</v>
      </c>
      <c r="F147" s="231" t="s">
        <v>548</v>
      </c>
      <c r="G147" s="231"/>
      <c r="H147" s="231"/>
      <c r="I147" s="231"/>
      <c r="J147" s="232" t="s">
        <v>306</v>
      </c>
      <c r="K147" s="233">
        <v>4</v>
      </c>
      <c r="L147" s="234">
        <v>0</v>
      </c>
      <c r="M147" s="235"/>
      <c r="N147" s="233">
        <f>ROUND(L147*K147,3)</f>
        <v>0</v>
      </c>
      <c r="O147" s="222"/>
      <c r="P147" s="222"/>
      <c r="Q147" s="222"/>
      <c r="R147" s="46"/>
      <c r="T147" s="225" t="s">
        <v>20</v>
      </c>
      <c r="U147" s="54" t="s">
        <v>45</v>
      </c>
      <c r="V147" s="45"/>
      <c r="W147" s="226">
        <f>V147*K147</f>
        <v>0</v>
      </c>
      <c r="X147" s="226">
        <v>0</v>
      </c>
      <c r="Y147" s="226">
        <f>X147*K147</f>
        <v>0</v>
      </c>
      <c r="Z147" s="226">
        <v>0</v>
      </c>
      <c r="AA147" s="227">
        <f>Z147*K147</f>
        <v>0</v>
      </c>
      <c r="AR147" s="20" t="s">
        <v>171</v>
      </c>
      <c r="AT147" s="20" t="s">
        <v>167</v>
      </c>
      <c r="AU147" s="20" t="s">
        <v>135</v>
      </c>
      <c r="AY147" s="20" t="s">
        <v>156</v>
      </c>
      <c r="BE147" s="140">
        <f>IF(U147="základná",N147,0)</f>
        <v>0</v>
      </c>
      <c r="BF147" s="140">
        <f>IF(U147="znížená",N147,0)</f>
        <v>0</v>
      </c>
      <c r="BG147" s="140">
        <f>IF(U147="zákl. prenesená",N147,0)</f>
        <v>0</v>
      </c>
      <c r="BH147" s="140">
        <f>IF(U147="zníž. prenesená",N147,0)</f>
        <v>0</v>
      </c>
      <c r="BI147" s="140">
        <f>IF(U147="nulová",N147,0)</f>
        <v>0</v>
      </c>
      <c r="BJ147" s="20" t="s">
        <v>135</v>
      </c>
      <c r="BK147" s="228">
        <f>ROUND(L147*K147,3)</f>
        <v>0</v>
      </c>
      <c r="BL147" s="20" t="s">
        <v>162</v>
      </c>
      <c r="BM147" s="20" t="s">
        <v>230</v>
      </c>
    </row>
    <row r="148" s="1" customFormat="1" ht="25.5" customHeight="1">
      <c r="B148" s="44"/>
      <c r="C148" s="229" t="s">
        <v>335</v>
      </c>
      <c r="D148" s="229" t="s">
        <v>167</v>
      </c>
      <c r="E148" s="230" t="s">
        <v>549</v>
      </c>
      <c r="F148" s="231" t="s">
        <v>550</v>
      </c>
      <c r="G148" s="231"/>
      <c r="H148" s="231"/>
      <c r="I148" s="231"/>
      <c r="J148" s="232" t="s">
        <v>306</v>
      </c>
      <c r="K148" s="233">
        <v>2</v>
      </c>
      <c r="L148" s="234">
        <v>0</v>
      </c>
      <c r="M148" s="235"/>
      <c r="N148" s="233">
        <f>ROUND(L148*K148,3)</f>
        <v>0</v>
      </c>
      <c r="O148" s="222"/>
      <c r="P148" s="222"/>
      <c r="Q148" s="222"/>
      <c r="R148" s="46"/>
      <c r="T148" s="225" t="s">
        <v>20</v>
      </c>
      <c r="U148" s="54" t="s">
        <v>45</v>
      </c>
      <c r="V148" s="45"/>
      <c r="W148" s="226">
        <f>V148*K148</f>
        <v>0</v>
      </c>
      <c r="X148" s="226">
        <v>0</v>
      </c>
      <c r="Y148" s="226">
        <f>X148*K148</f>
        <v>0</v>
      </c>
      <c r="Z148" s="226">
        <v>0</v>
      </c>
      <c r="AA148" s="227">
        <f>Z148*K148</f>
        <v>0</v>
      </c>
      <c r="AR148" s="20" t="s">
        <v>171</v>
      </c>
      <c r="AT148" s="20" t="s">
        <v>167</v>
      </c>
      <c r="AU148" s="20" t="s">
        <v>135</v>
      </c>
      <c r="AY148" s="20" t="s">
        <v>156</v>
      </c>
      <c r="BE148" s="140">
        <f>IF(U148="základná",N148,0)</f>
        <v>0</v>
      </c>
      <c r="BF148" s="140">
        <f>IF(U148="znížená",N148,0)</f>
        <v>0</v>
      </c>
      <c r="BG148" s="140">
        <f>IF(U148="zákl. prenesená",N148,0)</f>
        <v>0</v>
      </c>
      <c r="BH148" s="140">
        <f>IF(U148="zníž. prenesená",N148,0)</f>
        <v>0</v>
      </c>
      <c r="BI148" s="140">
        <f>IF(U148="nulová",N148,0)</f>
        <v>0</v>
      </c>
      <c r="BJ148" s="20" t="s">
        <v>135</v>
      </c>
      <c r="BK148" s="228">
        <f>ROUND(L148*K148,3)</f>
        <v>0</v>
      </c>
      <c r="BL148" s="20" t="s">
        <v>162</v>
      </c>
      <c r="BM148" s="20" t="s">
        <v>235</v>
      </c>
    </row>
    <row r="149" s="1" customFormat="1" ht="25.5" customHeight="1">
      <c r="B149" s="44"/>
      <c r="C149" s="218" t="s">
        <v>10</v>
      </c>
      <c r="D149" s="218" t="s">
        <v>158</v>
      </c>
      <c r="E149" s="219" t="s">
        <v>551</v>
      </c>
      <c r="F149" s="220" t="s">
        <v>552</v>
      </c>
      <c r="G149" s="220"/>
      <c r="H149" s="220"/>
      <c r="I149" s="220"/>
      <c r="J149" s="221" t="s">
        <v>306</v>
      </c>
      <c r="K149" s="222">
        <v>7</v>
      </c>
      <c r="L149" s="223">
        <v>0</v>
      </c>
      <c r="M149" s="224"/>
      <c r="N149" s="222">
        <f>ROUND(L149*K149,3)</f>
        <v>0</v>
      </c>
      <c r="O149" s="222"/>
      <c r="P149" s="222"/>
      <c r="Q149" s="222"/>
      <c r="R149" s="46"/>
      <c r="T149" s="225" t="s">
        <v>20</v>
      </c>
      <c r="U149" s="54" t="s">
        <v>45</v>
      </c>
      <c r="V149" s="45"/>
      <c r="W149" s="226">
        <f>V149*K149</f>
        <v>0</v>
      </c>
      <c r="X149" s="226">
        <v>4.0000000000000003E-05</v>
      </c>
      <c r="Y149" s="226">
        <f>X149*K149</f>
        <v>0.00028000000000000003</v>
      </c>
      <c r="Z149" s="226">
        <v>0</v>
      </c>
      <c r="AA149" s="227">
        <f>Z149*K149</f>
        <v>0</v>
      </c>
      <c r="AR149" s="20" t="s">
        <v>162</v>
      </c>
      <c r="AT149" s="20" t="s">
        <v>158</v>
      </c>
      <c r="AU149" s="20" t="s">
        <v>135</v>
      </c>
      <c r="AY149" s="20" t="s">
        <v>156</v>
      </c>
      <c r="BE149" s="140">
        <f>IF(U149="základná",N149,0)</f>
        <v>0</v>
      </c>
      <c r="BF149" s="140">
        <f>IF(U149="znížená",N149,0)</f>
        <v>0</v>
      </c>
      <c r="BG149" s="140">
        <f>IF(U149="zákl. prenesená",N149,0)</f>
        <v>0</v>
      </c>
      <c r="BH149" s="140">
        <f>IF(U149="zníž. prenesená",N149,0)</f>
        <v>0</v>
      </c>
      <c r="BI149" s="140">
        <f>IF(U149="nulová",N149,0)</f>
        <v>0</v>
      </c>
      <c r="BJ149" s="20" t="s">
        <v>135</v>
      </c>
      <c r="BK149" s="228">
        <f>ROUND(L149*K149,3)</f>
        <v>0</v>
      </c>
      <c r="BL149" s="20" t="s">
        <v>162</v>
      </c>
      <c r="BM149" s="20" t="s">
        <v>239</v>
      </c>
    </row>
    <row r="150" s="1" customFormat="1" ht="25.5" customHeight="1">
      <c r="B150" s="44"/>
      <c r="C150" s="229" t="s">
        <v>341</v>
      </c>
      <c r="D150" s="229" t="s">
        <v>167</v>
      </c>
      <c r="E150" s="230" t="s">
        <v>553</v>
      </c>
      <c r="F150" s="231" t="s">
        <v>554</v>
      </c>
      <c r="G150" s="231"/>
      <c r="H150" s="231"/>
      <c r="I150" s="231"/>
      <c r="J150" s="232" t="s">
        <v>306</v>
      </c>
      <c r="K150" s="233">
        <v>7</v>
      </c>
      <c r="L150" s="234">
        <v>0</v>
      </c>
      <c r="M150" s="235"/>
      <c r="N150" s="233">
        <f>ROUND(L150*K150,3)</f>
        <v>0</v>
      </c>
      <c r="O150" s="222"/>
      <c r="P150" s="222"/>
      <c r="Q150" s="222"/>
      <c r="R150" s="46"/>
      <c r="T150" s="225" t="s">
        <v>20</v>
      </c>
      <c r="U150" s="54" t="s">
        <v>45</v>
      </c>
      <c r="V150" s="45"/>
      <c r="W150" s="226">
        <f>V150*K150</f>
        <v>0</v>
      </c>
      <c r="X150" s="226">
        <v>0</v>
      </c>
      <c r="Y150" s="226">
        <f>X150*K150</f>
        <v>0</v>
      </c>
      <c r="Z150" s="226">
        <v>0</v>
      </c>
      <c r="AA150" s="227">
        <f>Z150*K150</f>
        <v>0</v>
      </c>
      <c r="AR150" s="20" t="s">
        <v>171</v>
      </c>
      <c r="AT150" s="20" t="s">
        <v>167</v>
      </c>
      <c r="AU150" s="20" t="s">
        <v>135</v>
      </c>
      <c r="AY150" s="20" t="s">
        <v>156</v>
      </c>
      <c r="BE150" s="140">
        <f>IF(U150="základná",N150,0)</f>
        <v>0</v>
      </c>
      <c r="BF150" s="140">
        <f>IF(U150="znížená",N150,0)</f>
        <v>0</v>
      </c>
      <c r="BG150" s="140">
        <f>IF(U150="zákl. prenesená",N150,0)</f>
        <v>0</v>
      </c>
      <c r="BH150" s="140">
        <f>IF(U150="zníž. prenesená",N150,0)</f>
        <v>0</v>
      </c>
      <c r="BI150" s="140">
        <f>IF(U150="nulová",N150,0)</f>
        <v>0</v>
      </c>
      <c r="BJ150" s="20" t="s">
        <v>135</v>
      </c>
      <c r="BK150" s="228">
        <f>ROUND(L150*K150,3)</f>
        <v>0</v>
      </c>
      <c r="BL150" s="20" t="s">
        <v>162</v>
      </c>
      <c r="BM150" s="20" t="s">
        <v>243</v>
      </c>
    </row>
    <row r="151" s="9" customFormat="1" ht="29.88" customHeight="1">
      <c r="B151" s="204"/>
      <c r="C151" s="205"/>
      <c r="D151" s="215" t="s">
        <v>127</v>
      </c>
      <c r="E151" s="215"/>
      <c r="F151" s="215"/>
      <c r="G151" s="215"/>
      <c r="H151" s="215"/>
      <c r="I151" s="215"/>
      <c r="J151" s="215"/>
      <c r="K151" s="215"/>
      <c r="L151" s="215"/>
      <c r="M151" s="215"/>
      <c r="N151" s="240">
        <f>BK151</f>
        <v>0</v>
      </c>
      <c r="O151" s="241"/>
      <c r="P151" s="241"/>
      <c r="Q151" s="241"/>
      <c r="R151" s="208"/>
      <c r="T151" s="209"/>
      <c r="U151" s="205"/>
      <c r="V151" s="205"/>
      <c r="W151" s="210">
        <f>SUM(W152:W155)</f>
        <v>0</v>
      </c>
      <c r="X151" s="205"/>
      <c r="Y151" s="210">
        <f>SUM(Y152:Y155)</f>
        <v>0.94925999999999999</v>
      </c>
      <c r="Z151" s="205"/>
      <c r="AA151" s="211">
        <f>SUM(AA152:AA155)</f>
        <v>0</v>
      </c>
      <c r="AR151" s="212" t="s">
        <v>85</v>
      </c>
      <c r="AT151" s="213" t="s">
        <v>77</v>
      </c>
      <c r="AU151" s="213" t="s">
        <v>85</v>
      </c>
      <c r="AY151" s="212" t="s">
        <v>156</v>
      </c>
      <c r="BK151" s="214">
        <f>SUM(BK152:BK155)</f>
        <v>0</v>
      </c>
    </row>
    <row r="152" s="1" customFormat="1" ht="25.5" customHeight="1">
      <c r="B152" s="44"/>
      <c r="C152" s="218" t="s">
        <v>203</v>
      </c>
      <c r="D152" s="218" t="s">
        <v>158</v>
      </c>
      <c r="E152" s="219" t="s">
        <v>555</v>
      </c>
      <c r="F152" s="220" t="s">
        <v>556</v>
      </c>
      <c r="G152" s="220"/>
      <c r="H152" s="220"/>
      <c r="I152" s="220"/>
      <c r="J152" s="221" t="s">
        <v>170</v>
      </c>
      <c r="K152" s="222">
        <v>3.536</v>
      </c>
      <c r="L152" s="223">
        <v>0</v>
      </c>
      <c r="M152" s="224"/>
      <c r="N152" s="222">
        <f>ROUND(L152*K152,3)</f>
        <v>0</v>
      </c>
      <c r="O152" s="222"/>
      <c r="P152" s="222"/>
      <c r="Q152" s="222"/>
      <c r="R152" s="46"/>
      <c r="T152" s="225" t="s">
        <v>20</v>
      </c>
      <c r="U152" s="54" t="s">
        <v>45</v>
      </c>
      <c r="V152" s="45"/>
      <c r="W152" s="226">
        <f>V152*K152</f>
        <v>0</v>
      </c>
      <c r="X152" s="226">
        <v>0</v>
      </c>
      <c r="Y152" s="226">
        <f>X152*K152</f>
        <v>0</v>
      </c>
      <c r="Z152" s="226">
        <v>0</v>
      </c>
      <c r="AA152" s="227">
        <f>Z152*K152</f>
        <v>0</v>
      </c>
      <c r="AR152" s="20" t="s">
        <v>162</v>
      </c>
      <c r="AT152" s="20" t="s">
        <v>158</v>
      </c>
      <c r="AU152" s="20" t="s">
        <v>135</v>
      </c>
      <c r="AY152" s="20" t="s">
        <v>156</v>
      </c>
      <c r="BE152" s="140">
        <f>IF(U152="základná",N152,0)</f>
        <v>0</v>
      </c>
      <c r="BF152" s="140">
        <f>IF(U152="znížená",N152,0)</f>
        <v>0</v>
      </c>
      <c r="BG152" s="140">
        <f>IF(U152="zákl. prenesená",N152,0)</f>
        <v>0</v>
      </c>
      <c r="BH152" s="140">
        <f>IF(U152="zníž. prenesená",N152,0)</f>
        <v>0</v>
      </c>
      <c r="BI152" s="140">
        <f>IF(U152="nulová",N152,0)</f>
        <v>0</v>
      </c>
      <c r="BJ152" s="20" t="s">
        <v>135</v>
      </c>
      <c r="BK152" s="228">
        <f>ROUND(L152*K152,3)</f>
        <v>0</v>
      </c>
      <c r="BL152" s="20" t="s">
        <v>162</v>
      </c>
      <c r="BM152" s="20" t="s">
        <v>247</v>
      </c>
    </row>
    <row r="153" s="1" customFormat="1" ht="38.25" customHeight="1">
      <c r="B153" s="44"/>
      <c r="C153" s="218" t="s">
        <v>348</v>
      </c>
      <c r="D153" s="218" t="s">
        <v>158</v>
      </c>
      <c r="E153" s="219" t="s">
        <v>174</v>
      </c>
      <c r="F153" s="220" t="s">
        <v>175</v>
      </c>
      <c r="G153" s="220"/>
      <c r="H153" s="220"/>
      <c r="I153" s="220"/>
      <c r="J153" s="221" t="s">
        <v>161</v>
      </c>
      <c r="K153" s="222">
        <v>26</v>
      </c>
      <c r="L153" s="223">
        <v>0</v>
      </c>
      <c r="M153" s="224"/>
      <c r="N153" s="222">
        <f>ROUND(L153*K153,3)</f>
        <v>0</v>
      </c>
      <c r="O153" s="222"/>
      <c r="P153" s="222"/>
      <c r="Q153" s="222"/>
      <c r="R153" s="46"/>
      <c r="T153" s="225" t="s">
        <v>20</v>
      </c>
      <c r="U153" s="54" t="s">
        <v>45</v>
      </c>
      <c r="V153" s="45"/>
      <c r="W153" s="226">
        <f>V153*K153</f>
        <v>0</v>
      </c>
      <c r="X153" s="226">
        <v>0.036510000000000001</v>
      </c>
      <c r="Y153" s="226">
        <f>X153*K153</f>
        <v>0.94925999999999999</v>
      </c>
      <c r="Z153" s="226">
        <v>0</v>
      </c>
      <c r="AA153" s="227">
        <f>Z153*K153</f>
        <v>0</v>
      </c>
      <c r="AR153" s="20" t="s">
        <v>162</v>
      </c>
      <c r="AT153" s="20" t="s">
        <v>158</v>
      </c>
      <c r="AU153" s="20" t="s">
        <v>135</v>
      </c>
      <c r="AY153" s="20" t="s">
        <v>156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20" t="s">
        <v>135</v>
      </c>
      <c r="BK153" s="228">
        <f>ROUND(L153*K153,3)</f>
        <v>0</v>
      </c>
      <c r="BL153" s="20" t="s">
        <v>162</v>
      </c>
      <c r="BM153" s="20" t="s">
        <v>251</v>
      </c>
    </row>
    <row r="154" s="1" customFormat="1" ht="38.25" customHeight="1">
      <c r="B154" s="44"/>
      <c r="C154" s="218" t="s">
        <v>207</v>
      </c>
      <c r="D154" s="218" t="s">
        <v>158</v>
      </c>
      <c r="E154" s="219" t="s">
        <v>177</v>
      </c>
      <c r="F154" s="220" t="s">
        <v>178</v>
      </c>
      <c r="G154" s="220"/>
      <c r="H154" s="220"/>
      <c r="I154" s="220"/>
      <c r="J154" s="221" t="s">
        <v>170</v>
      </c>
      <c r="K154" s="222">
        <v>3.536</v>
      </c>
      <c r="L154" s="223">
        <v>0</v>
      </c>
      <c r="M154" s="224"/>
      <c r="N154" s="222">
        <f>ROUND(L154*K154,3)</f>
        <v>0</v>
      </c>
      <c r="O154" s="222"/>
      <c r="P154" s="222"/>
      <c r="Q154" s="222"/>
      <c r="R154" s="46"/>
      <c r="T154" s="225" t="s">
        <v>20</v>
      </c>
      <c r="U154" s="54" t="s">
        <v>45</v>
      </c>
      <c r="V154" s="45"/>
      <c r="W154" s="226">
        <f>V154*K154</f>
        <v>0</v>
      </c>
      <c r="X154" s="226">
        <v>0</v>
      </c>
      <c r="Y154" s="226">
        <f>X154*K154</f>
        <v>0</v>
      </c>
      <c r="Z154" s="226">
        <v>0</v>
      </c>
      <c r="AA154" s="227">
        <f>Z154*K154</f>
        <v>0</v>
      </c>
      <c r="AR154" s="20" t="s">
        <v>162</v>
      </c>
      <c r="AT154" s="20" t="s">
        <v>158</v>
      </c>
      <c r="AU154" s="20" t="s">
        <v>135</v>
      </c>
      <c r="AY154" s="20" t="s">
        <v>156</v>
      </c>
      <c r="BE154" s="140">
        <f>IF(U154="základná",N154,0)</f>
        <v>0</v>
      </c>
      <c r="BF154" s="140">
        <f>IF(U154="znížená",N154,0)</f>
        <v>0</v>
      </c>
      <c r="BG154" s="140">
        <f>IF(U154="zákl. prenesená",N154,0)</f>
        <v>0</v>
      </c>
      <c r="BH154" s="140">
        <f>IF(U154="zníž. prenesená",N154,0)</f>
        <v>0</v>
      </c>
      <c r="BI154" s="140">
        <f>IF(U154="nulová",N154,0)</f>
        <v>0</v>
      </c>
      <c r="BJ154" s="20" t="s">
        <v>135</v>
      </c>
      <c r="BK154" s="228">
        <f>ROUND(L154*K154,3)</f>
        <v>0</v>
      </c>
      <c r="BL154" s="20" t="s">
        <v>162</v>
      </c>
      <c r="BM154" s="20" t="s">
        <v>255</v>
      </c>
    </row>
    <row r="155" s="1" customFormat="1" ht="25.5" customHeight="1">
      <c r="B155" s="44"/>
      <c r="C155" s="218" t="s">
        <v>351</v>
      </c>
      <c r="D155" s="218" t="s">
        <v>158</v>
      </c>
      <c r="E155" s="219" t="s">
        <v>181</v>
      </c>
      <c r="F155" s="220" t="s">
        <v>182</v>
      </c>
      <c r="G155" s="220"/>
      <c r="H155" s="220"/>
      <c r="I155" s="220"/>
      <c r="J155" s="221" t="s">
        <v>170</v>
      </c>
      <c r="K155" s="222">
        <v>3.536</v>
      </c>
      <c r="L155" s="223">
        <v>0</v>
      </c>
      <c r="M155" s="224"/>
      <c r="N155" s="222">
        <f>ROUND(L155*K155,3)</f>
        <v>0</v>
      </c>
      <c r="O155" s="222"/>
      <c r="P155" s="222"/>
      <c r="Q155" s="222"/>
      <c r="R155" s="46"/>
      <c r="T155" s="225" t="s">
        <v>20</v>
      </c>
      <c r="U155" s="54" t="s">
        <v>45</v>
      </c>
      <c r="V155" s="45"/>
      <c r="W155" s="226">
        <f>V155*K155</f>
        <v>0</v>
      </c>
      <c r="X155" s="226">
        <v>0</v>
      </c>
      <c r="Y155" s="226">
        <f>X155*K155</f>
        <v>0</v>
      </c>
      <c r="Z155" s="226">
        <v>0</v>
      </c>
      <c r="AA155" s="227">
        <f>Z155*K155</f>
        <v>0</v>
      </c>
      <c r="AR155" s="20" t="s">
        <v>162</v>
      </c>
      <c r="AT155" s="20" t="s">
        <v>158</v>
      </c>
      <c r="AU155" s="20" t="s">
        <v>135</v>
      </c>
      <c r="AY155" s="20" t="s">
        <v>156</v>
      </c>
      <c r="BE155" s="140">
        <f>IF(U155="základná",N155,0)</f>
        <v>0</v>
      </c>
      <c r="BF155" s="140">
        <f>IF(U155="znížená",N155,0)</f>
        <v>0</v>
      </c>
      <c r="BG155" s="140">
        <f>IF(U155="zákl. prenesená",N155,0)</f>
        <v>0</v>
      </c>
      <c r="BH155" s="140">
        <f>IF(U155="zníž. prenesená",N155,0)</f>
        <v>0</v>
      </c>
      <c r="BI155" s="140">
        <f>IF(U155="nulová",N155,0)</f>
        <v>0</v>
      </c>
      <c r="BJ155" s="20" t="s">
        <v>135</v>
      </c>
      <c r="BK155" s="228">
        <f>ROUND(L155*K155,3)</f>
        <v>0</v>
      </c>
      <c r="BL155" s="20" t="s">
        <v>162</v>
      </c>
      <c r="BM155" s="20" t="s">
        <v>260</v>
      </c>
    </row>
    <row r="156" s="9" customFormat="1" ht="37.44" customHeight="1">
      <c r="B156" s="204"/>
      <c r="C156" s="205"/>
      <c r="D156" s="206" t="s">
        <v>535</v>
      </c>
      <c r="E156" s="206"/>
      <c r="F156" s="206"/>
      <c r="G156" s="206"/>
      <c r="H156" s="206"/>
      <c r="I156" s="206"/>
      <c r="J156" s="206"/>
      <c r="K156" s="206"/>
      <c r="L156" s="206"/>
      <c r="M156" s="206"/>
      <c r="N156" s="244">
        <f>BK156</f>
        <v>0</v>
      </c>
      <c r="O156" s="245"/>
      <c r="P156" s="245"/>
      <c r="Q156" s="245"/>
      <c r="R156" s="208"/>
      <c r="T156" s="209"/>
      <c r="U156" s="205"/>
      <c r="V156" s="205"/>
      <c r="W156" s="210">
        <f>W157</f>
        <v>0</v>
      </c>
      <c r="X156" s="205"/>
      <c r="Y156" s="210">
        <f>Y157</f>
        <v>0.014070000000000001</v>
      </c>
      <c r="Z156" s="205"/>
      <c r="AA156" s="211">
        <f>AA157</f>
        <v>0</v>
      </c>
      <c r="AR156" s="212" t="s">
        <v>135</v>
      </c>
      <c r="AT156" s="213" t="s">
        <v>77</v>
      </c>
      <c r="AU156" s="213" t="s">
        <v>78</v>
      </c>
      <c r="AY156" s="212" t="s">
        <v>156</v>
      </c>
      <c r="BK156" s="214">
        <f>BK157</f>
        <v>0</v>
      </c>
    </row>
    <row r="157" s="9" customFormat="1" ht="19.92" customHeight="1">
      <c r="B157" s="204"/>
      <c r="C157" s="205"/>
      <c r="D157" s="215" t="s">
        <v>536</v>
      </c>
      <c r="E157" s="215"/>
      <c r="F157" s="215"/>
      <c r="G157" s="215"/>
      <c r="H157" s="215"/>
      <c r="I157" s="215"/>
      <c r="J157" s="215"/>
      <c r="K157" s="215"/>
      <c r="L157" s="215"/>
      <c r="M157" s="215"/>
      <c r="N157" s="216">
        <f>BK157</f>
        <v>0</v>
      </c>
      <c r="O157" s="217"/>
      <c r="P157" s="217"/>
      <c r="Q157" s="217"/>
      <c r="R157" s="208"/>
      <c r="T157" s="209"/>
      <c r="U157" s="205"/>
      <c r="V157" s="205"/>
      <c r="W157" s="210">
        <f>SUM(W158:W160)</f>
        <v>0</v>
      </c>
      <c r="X157" s="205"/>
      <c r="Y157" s="210">
        <f>SUM(Y158:Y160)</f>
        <v>0.014070000000000001</v>
      </c>
      <c r="Z157" s="205"/>
      <c r="AA157" s="211">
        <f>SUM(AA158:AA160)</f>
        <v>0</v>
      </c>
      <c r="AR157" s="212" t="s">
        <v>135</v>
      </c>
      <c r="AT157" s="213" t="s">
        <v>77</v>
      </c>
      <c r="AU157" s="213" t="s">
        <v>85</v>
      </c>
      <c r="AY157" s="212" t="s">
        <v>156</v>
      </c>
      <c r="BK157" s="214">
        <f>SUM(BK158:BK160)</f>
        <v>0</v>
      </c>
    </row>
    <row r="158" s="1" customFormat="1" ht="38.25" customHeight="1">
      <c r="B158" s="44"/>
      <c r="C158" s="218" t="s">
        <v>212</v>
      </c>
      <c r="D158" s="218" t="s">
        <v>158</v>
      </c>
      <c r="E158" s="219" t="s">
        <v>506</v>
      </c>
      <c r="F158" s="220" t="s">
        <v>507</v>
      </c>
      <c r="G158" s="220"/>
      <c r="H158" s="220"/>
      <c r="I158" s="220"/>
      <c r="J158" s="221" t="s">
        <v>306</v>
      </c>
      <c r="K158" s="222">
        <v>7</v>
      </c>
      <c r="L158" s="223">
        <v>0</v>
      </c>
      <c r="M158" s="224"/>
      <c r="N158" s="222">
        <f>ROUND(L158*K158,3)</f>
        <v>0</v>
      </c>
      <c r="O158" s="222"/>
      <c r="P158" s="222"/>
      <c r="Q158" s="222"/>
      <c r="R158" s="46"/>
      <c r="T158" s="225" t="s">
        <v>20</v>
      </c>
      <c r="U158" s="54" t="s">
        <v>45</v>
      </c>
      <c r="V158" s="45"/>
      <c r="W158" s="226">
        <f>V158*K158</f>
        <v>0</v>
      </c>
      <c r="X158" s="226">
        <v>0.00089999999999999998</v>
      </c>
      <c r="Y158" s="226">
        <f>X158*K158</f>
        <v>0.0063</v>
      </c>
      <c r="Z158" s="226">
        <v>0</v>
      </c>
      <c r="AA158" s="227">
        <f>Z158*K158</f>
        <v>0</v>
      </c>
      <c r="AR158" s="20" t="s">
        <v>191</v>
      </c>
      <c r="AT158" s="20" t="s">
        <v>158</v>
      </c>
      <c r="AU158" s="20" t="s">
        <v>135</v>
      </c>
      <c r="AY158" s="20" t="s">
        <v>156</v>
      </c>
      <c r="BE158" s="140">
        <f>IF(U158="základná",N158,0)</f>
        <v>0</v>
      </c>
      <c r="BF158" s="140">
        <f>IF(U158="znížená",N158,0)</f>
        <v>0</v>
      </c>
      <c r="BG158" s="140">
        <f>IF(U158="zákl. prenesená",N158,0)</f>
        <v>0</v>
      </c>
      <c r="BH158" s="140">
        <f>IF(U158="zníž. prenesená",N158,0)</f>
        <v>0</v>
      </c>
      <c r="BI158" s="140">
        <f>IF(U158="nulová",N158,0)</f>
        <v>0</v>
      </c>
      <c r="BJ158" s="20" t="s">
        <v>135</v>
      </c>
      <c r="BK158" s="228">
        <f>ROUND(L158*K158,3)</f>
        <v>0</v>
      </c>
      <c r="BL158" s="20" t="s">
        <v>191</v>
      </c>
      <c r="BM158" s="20" t="s">
        <v>264</v>
      </c>
    </row>
    <row r="159" s="1" customFormat="1" ht="25.5" customHeight="1">
      <c r="B159" s="44"/>
      <c r="C159" s="218" t="s">
        <v>356</v>
      </c>
      <c r="D159" s="218" t="s">
        <v>158</v>
      </c>
      <c r="E159" s="219" t="s">
        <v>508</v>
      </c>
      <c r="F159" s="220" t="s">
        <v>509</v>
      </c>
      <c r="G159" s="220"/>
      <c r="H159" s="220"/>
      <c r="I159" s="220"/>
      <c r="J159" s="221" t="s">
        <v>306</v>
      </c>
      <c r="K159" s="222">
        <v>7</v>
      </c>
      <c r="L159" s="223">
        <v>0</v>
      </c>
      <c r="M159" s="224"/>
      <c r="N159" s="222">
        <f>ROUND(L159*K159,3)</f>
        <v>0</v>
      </c>
      <c r="O159" s="222"/>
      <c r="P159" s="222"/>
      <c r="Q159" s="222"/>
      <c r="R159" s="46"/>
      <c r="T159" s="225" t="s">
        <v>20</v>
      </c>
      <c r="U159" s="54" t="s">
        <v>45</v>
      </c>
      <c r="V159" s="45"/>
      <c r="W159" s="226">
        <f>V159*K159</f>
        <v>0</v>
      </c>
      <c r="X159" s="226">
        <v>0.0011100000000000001</v>
      </c>
      <c r="Y159" s="226">
        <f>X159*K159</f>
        <v>0.0077700000000000009</v>
      </c>
      <c r="Z159" s="226">
        <v>0</v>
      </c>
      <c r="AA159" s="227">
        <f>Z159*K159</f>
        <v>0</v>
      </c>
      <c r="AR159" s="20" t="s">
        <v>191</v>
      </c>
      <c r="AT159" s="20" t="s">
        <v>158</v>
      </c>
      <c r="AU159" s="20" t="s">
        <v>135</v>
      </c>
      <c r="AY159" s="20" t="s">
        <v>156</v>
      </c>
      <c r="BE159" s="140">
        <f>IF(U159="základná",N159,0)</f>
        <v>0</v>
      </c>
      <c r="BF159" s="140">
        <f>IF(U159="znížená",N159,0)</f>
        <v>0</v>
      </c>
      <c r="BG159" s="140">
        <f>IF(U159="zákl. prenesená",N159,0)</f>
        <v>0</v>
      </c>
      <c r="BH159" s="140">
        <f>IF(U159="zníž. prenesená",N159,0)</f>
        <v>0</v>
      </c>
      <c r="BI159" s="140">
        <f>IF(U159="nulová",N159,0)</f>
        <v>0</v>
      </c>
      <c r="BJ159" s="20" t="s">
        <v>135</v>
      </c>
      <c r="BK159" s="228">
        <f>ROUND(L159*K159,3)</f>
        <v>0</v>
      </c>
      <c r="BL159" s="20" t="s">
        <v>191</v>
      </c>
      <c r="BM159" s="20" t="s">
        <v>267</v>
      </c>
    </row>
    <row r="160" s="1" customFormat="1" ht="25.5" customHeight="1">
      <c r="B160" s="44"/>
      <c r="C160" s="218" t="s">
        <v>216</v>
      </c>
      <c r="D160" s="218" t="s">
        <v>158</v>
      </c>
      <c r="E160" s="219" t="s">
        <v>557</v>
      </c>
      <c r="F160" s="220" t="s">
        <v>558</v>
      </c>
      <c r="G160" s="220"/>
      <c r="H160" s="220"/>
      <c r="I160" s="220"/>
      <c r="J160" s="221" t="s">
        <v>559</v>
      </c>
      <c r="K160" s="223">
        <v>0</v>
      </c>
      <c r="L160" s="223">
        <v>0</v>
      </c>
      <c r="M160" s="224"/>
      <c r="N160" s="222">
        <f>ROUND(L160*K160,3)</f>
        <v>0</v>
      </c>
      <c r="O160" s="222"/>
      <c r="P160" s="222"/>
      <c r="Q160" s="222"/>
      <c r="R160" s="46"/>
      <c r="T160" s="225" t="s">
        <v>20</v>
      </c>
      <c r="U160" s="54" t="s">
        <v>45</v>
      </c>
      <c r="V160" s="45"/>
      <c r="W160" s="226">
        <f>V160*K160</f>
        <v>0</v>
      </c>
      <c r="X160" s="226">
        <v>0</v>
      </c>
      <c r="Y160" s="226">
        <f>X160*K160</f>
        <v>0</v>
      </c>
      <c r="Z160" s="226">
        <v>0</v>
      </c>
      <c r="AA160" s="227">
        <f>Z160*K160</f>
        <v>0</v>
      </c>
      <c r="AR160" s="20" t="s">
        <v>191</v>
      </c>
      <c r="AT160" s="20" t="s">
        <v>158</v>
      </c>
      <c r="AU160" s="20" t="s">
        <v>135</v>
      </c>
      <c r="AY160" s="20" t="s">
        <v>156</v>
      </c>
      <c r="BE160" s="140">
        <f>IF(U160="základná",N160,0)</f>
        <v>0</v>
      </c>
      <c r="BF160" s="140">
        <f>IF(U160="znížená",N160,0)</f>
        <v>0</v>
      </c>
      <c r="BG160" s="140">
        <f>IF(U160="zákl. prenesená",N160,0)</f>
        <v>0</v>
      </c>
      <c r="BH160" s="140">
        <f>IF(U160="zníž. prenesená",N160,0)</f>
        <v>0</v>
      </c>
      <c r="BI160" s="140">
        <f>IF(U160="nulová",N160,0)</f>
        <v>0</v>
      </c>
      <c r="BJ160" s="20" t="s">
        <v>135</v>
      </c>
      <c r="BK160" s="228">
        <f>ROUND(L160*K160,3)</f>
        <v>0</v>
      </c>
      <c r="BL160" s="20" t="s">
        <v>191</v>
      </c>
      <c r="BM160" s="20" t="s">
        <v>271</v>
      </c>
    </row>
    <row r="161" s="1" customFormat="1" ht="49.92" customHeight="1">
      <c r="B161" s="44"/>
      <c r="C161" s="45"/>
      <c r="D161" s="206" t="s">
        <v>423</v>
      </c>
      <c r="E161" s="45"/>
      <c r="F161" s="45"/>
      <c r="G161" s="45"/>
      <c r="H161" s="45"/>
      <c r="I161" s="45"/>
      <c r="J161" s="45"/>
      <c r="K161" s="45"/>
      <c r="L161" s="45"/>
      <c r="M161" s="45"/>
      <c r="N161" s="242">
        <f>BK161</f>
        <v>0</v>
      </c>
      <c r="O161" s="243"/>
      <c r="P161" s="243"/>
      <c r="Q161" s="243"/>
      <c r="R161" s="46"/>
      <c r="T161" s="188"/>
      <c r="U161" s="45"/>
      <c r="V161" s="45"/>
      <c r="W161" s="45"/>
      <c r="X161" s="45"/>
      <c r="Y161" s="45"/>
      <c r="Z161" s="45"/>
      <c r="AA161" s="98"/>
      <c r="AT161" s="20" t="s">
        <v>77</v>
      </c>
      <c r="AU161" s="20" t="s">
        <v>78</v>
      </c>
      <c r="AY161" s="20" t="s">
        <v>424</v>
      </c>
      <c r="BK161" s="228">
        <f>SUM(BK162:BK166)</f>
        <v>0</v>
      </c>
    </row>
    <row r="162" s="1" customFormat="1" ht="22.32" customHeight="1">
      <c r="B162" s="44"/>
      <c r="C162" s="248" t="s">
        <v>20</v>
      </c>
      <c r="D162" s="248" t="s">
        <v>158</v>
      </c>
      <c r="E162" s="249" t="s">
        <v>20</v>
      </c>
      <c r="F162" s="250" t="s">
        <v>20</v>
      </c>
      <c r="G162" s="250"/>
      <c r="H162" s="250"/>
      <c r="I162" s="250"/>
      <c r="J162" s="251" t="s">
        <v>20</v>
      </c>
      <c r="K162" s="223"/>
      <c r="L162" s="223"/>
      <c r="M162" s="222"/>
      <c r="N162" s="222">
        <f>BK162</f>
        <v>0</v>
      </c>
      <c r="O162" s="222"/>
      <c r="P162" s="222"/>
      <c r="Q162" s="222"/>
      <c r="R162" s="46"/>
      <c r="T162" s="225" t="s">
        <v>20</v>
      </c>
      <c r="U162" s="252" t="s">
        <v>45</v>
      </c>
      <c r="V162" s="45"/>
      <c r="W162" s="45"/>
      <c r="X162" s="45"/>
      <c r="Y162" s="45"/>
      <c r="Z162" s="45"/>
      <c r="AA162" s="98"/>
      <c r="AT162" s="20" t="s">
        <v>424</v>
      </c>
      <c r="AU162" s="20" t="s">
        <v>85</v>
      </c>
      <c r="AY162" s="20" t="s">
        <v>424</v>
      </c>
      <c r="BE162" s="140">
        <f>IF(U162="základná",N162,0)</f>
        <v>0</v>
      </c>
      <c r="BF162" s="140">
        <f>IF(U162="znížená",N162,0)</f>
        <v>0</v>
      </c>
      <c r="BG162" s="140">
        <f>IF(U162="zákl. prenesená",N162,0)</f>
        <v>0</v>
      </c>
      <c r="BH162" s="140">
        <f>IF(U162="zníž. prenesená",N162,0)</f>
        <v>0</v>
      </c>
      <c r="BI162" s="140">
        <f>IF(U162="nulová",N162,0)</f>
        <v>0</v>
      </c>
      <c r="BJ162" s="20" t="s">
        <v>135</v>
      </c>
      <c r="BK162" s="228">
        <f>L162*K162</f>
        <v>0</v>
      </c>
    </row>
    <row r="163" s="1" customFormat="1" ht="22.32" customHeight="1">
      <c r="B163" s="44"/>
      <c r="C163" s="248" t="s">
        <v>20</v>
      </c>
      <c r="D163" s="248" t="s">
        <v>158</v>
      </c>
      <c r="E163" s="249" t="s">
        <v>20</v>
      </c>
      <c r="F163" s="250" t="s">
        <v>20</v>
      </c>
      <c r="G163" s="250"/>
      <c r="H163" s="250"/>
      <c r="I163" s="250"/>
      <c r="J163" s="251" t="s">
        <v>20</v>
      </c>
      <c r="K163" s="223"/>
      <c r="L163" s="223"/>
      <c r="M163" s="222"/>
      <c r="N163" s="222">
        <f>BK163</f>
        <v>0</v>
      </c>
      <c r="O163" s="222"/>
      <c r="P163" s="222"/>
      <c r="Q163" s="222"/>
      <c r="R163" s="46"/>
      <c r="T163" s="225" t="s">
        <v>20</v>
      </c>
      <c r="U163" s="252" t="s">
        <v>45</v>
      </c>
      <c r="V163" s="45"/>
      <c r="W163" s="45"/>
      <c r="X163" s="45"/>
      <c r="Y163" s="45"/>
      <c r="Z163" s="45"/>
      <c r="AA163" s="98"/>
      <c r="AT163" s="20" t="s">
        <v>424</v>
      </c>
      <c r="AU163" s="20" t="s">
        <v>85</v>
      </c>
      <c r="AY163" s="20" t="s">
        <v>424</v>
      </c>
      <c r="BE163" s="140">
        <f>IF(U163="základná",N163,0)</f>
        <v>0</v>
      </c>
      <c r="BF163" s="140">
        <f>IF(U163="znížená",N163,0)</f>
        <v>0</v>
      </c>
      <c r="BG163" s="140">
        <f>IF(U163="zákl. prenesená",N163,0)</f>
        <v>0</v>
      </c>
      <c r="BH163" s="140">
        <f>IF(U163="zníž. prenesená",N163,0)</f>
        <v>0</v>
      </c>
      <c r="BI163" s="140">
        <f>IF(U163="nulová",N163,0)</f>
        <v>0</v>
      </c>
      <c r="BJ163" s="20" t="s">
        <v>135</v>
      </c>
      <c r="BK163" s="228">
        <f>L163*K163</f>
        <v>0</v>
      </c>
    </row>
    <row r="164" s="1" customFormat="1" ht="22.32" customHeight="1">
      <c r="B164" s="44"/>
      <c r="C164" s="248" t="s">
        <v>20</v>
      </c>
      <c r="D164" s="248" t="s">
        <v>158</v>
      </c>
      <c r="E164" s="249" t="s">
        <v>20</v>
      </c>
      <c r="F164" s="250" t="s">
        <v>20</v>
      </c>
      <c r="G164" s="250"/>
      <c r="H164" s="250"/>
      <c r="I164" s="250"/>
      <c r="J164" s="251" t="s">
        <v>20</v>
      </c>
      <c r="K164" s="223"/>
      <c r="L164" s="223"/>
      <c r="M164" s="222"/>
      <c r="N164" s="222">
        <f>BK164</f>
        <v>0</v>
      </c>
      <c r="O164" s="222"/>
      <c r="P164" s="222"/>
      <c r="Q164" s="222"/>
      <c r="R164" s="46"/>
      <c r="T164" s="225" t="s">
        <v>20</v>
      </c>
      <c r="U164" s="252" t="s">
        <v>45</v>
      </c>
      <c r="V164" s="45"/>
      <c r="W164" s="45"/>
      <c r="X164" s="45"/>
      <c r="Y164" s="45"/>
      <c r="Z164" s="45"/>
      <c r="AA164" s="98"/>
      <c r="AT164" s="20" t="s">
        <v>424</v>
      </c>
      <c r="AU164" s="20" t="s">
        <v>85</v>
      </c>
      <c r="AY164" s="20" t="s">
        <v>424</v>
      </c>
      <c r="BE164" s="140">
        <f>IF(U164="základná",N164,0)</f>
        <v>0</v>
      </c>
      <c r="BF164" s="140">
        <f>IF(U164="znížená",N164,0)</f>
        <v>0</v>
      </c>
      <c r="BG164" s="140">
        <f>IF(U164="zákl. prenesená",N164,0)</f>
        <v>0</v>
      </c>
      <c r="BH164" s="140">
        <f>IF(U164="zníž. prenesená",N164,0)</f>
        <v>0</v>
      </c>
      <c r="BI164" s="140">
        <f>IF(U164="nulová",N164,0)</f>
        <v>0</v>
      </c>
      <c r="BJ164" s="20" t="s">
        <v>135</v>
      </c>
      <c r="BK164" s="228">
        <f>L164*K164</f>
        <v>0</v>
      </c>
    </row>
    <row r="165" s="1" customFormat="1" ht="22.32" customHeight="1">
      <c r="B165" s="44"/>
      <c r="C165" s="248" t="s">
        <v>20</v>
      </c>
      <c r="D165" s="248" t="s">
        <v>158</v>
      </c>
      <c r="E165" s="249" t="s">
        <v>20</v>
      </c>
      <c r="F165" s="250" t="s">
        <v>20</v>
      </c>
      <c r="G165" s="250"/>
      <c r="H165" s="250"/>
      <c r="I165" s="250"/>
      <c r="J165" s="251" t="s">
        <v>20</v>
      </c>
      <c r="K165" s="223"/>
      <c r="L165" s="223"/>
      <c r="M165" s="222"/>
      <c r="N165" s="222">
        <f>BK165</f>
        <v>0</v>
      </c>
      <c r="O165" s="222"/>
      <c r="P165" s="222"/>
      <c r="Q165" s="222"/>
      <c r="R165" s="46"/>
      <c r="T165" s="225" t="s">
        <v>20</v>
      </c>
      <c r="U165" s="252" t="s">
        <v>45</v>
      </c>
      <c r="V165" s="45"/>
      <c r="W165" s="45"/>
      <c r="X165" s="45"/>
      <c r="Y165" s="45"/>
      <c r="Z165" s="45"/>
      <c r="AA165" s="98"/>
      <c r="AT165" s="20" t="s">
        <v>424</v>
      </c>
      <c r="AU165" s="20" t="s">
        <v>85</v>
      </c>
      <c r="AY165" s="20" t="s">
        <v>424</v>
      </c>
      <c r="BE165" s="140">
        <f>IF(U165="základná",N165,0)</f>
        <v>0</v>
      </c>
      <c r="BF165" s="140">
        <f>IF(U165="znížená",N165,0)</f>
        <v>0</v>
      </c>
      <c r="BG165" s="140">
        <f>IF(U165="zákl. prenesená",N165,0)</f>
        <v>0</v>
      </c>
      <c r="BH165" s="140">
        <f>IF(U165="zníž. prenesená",N165,0)</f>
        <v>0</v>
      </c>
      <c r="BI165" s="140">
        <f>IF(U165="nulová",N165,0)</f>
        <v>0</v>
      </c>
      <c r="BJ165" s="20" t="s">
        <v>135</v>
      </c>
      <c r="BK165" s="228">
        <f>L165*K165</f>
        <v>0</v>
      </c>
    </row>
    <row r="166" s="1" customFormat="1" ht="22.32" customHeight="1">
      <c r="B166" s="44"/>
      <c r="C166" s="248" t="s">
        <v>20</v>
      </c>
      <c r="D166" s="248" t="s">
        <v>158</v>
      </c>
      <c r="E166" s="249" t="s">
        <v>20</v>
      </c>
      <c r="F166" s="250" t="s">
        <v>20</v>
      </c>
      <c r="G166" s="250"/>
      <c r="H166" s="250"/>
      <c r="I166" s="250"/>
      <c r="J166" s="251" t="s">
        <v>20</v>
      </c>
      <c r="K166" s="223"/>
      <c r="L166" s="223"/>
      <c r="M166" s="222"/>
      <c r="N166" s="222">
        <f>BK166</f>
        <v>0</v>
      </c>
      <c r="O166" s="222"/>
      <c r="P166" s="222"/>
      <c r="Q166" s="222"/>
      <c r="R166" s="46"/>
      <c r="T166" s="225" t="s">
        <v>20</v>
      </c>
      <c r="U166" s="252" t="s">
        <v>45</v>
      </c>
      <c r="V166" s="70"/>
      <c r="W166" s="70"/>
      <c r="X166" s="70"/>
      <c r="Y166" s="70"/>
      <c r="Z166" s="70"/>
      <c r="AA166" s="72"/>
      <c r="AT166" s="20" t="s">
        <v>424</v>
      </c>
      <c r="AU166" s="20" t="s">
        <v>85</v>
      </c>
      <c r="AY166" s="20" t="s">
        <v>424</v>
      </c>
      <c r="BE166" s="140">
        <f>IF(U166="základná",N166,0)</f>
        <v>0</v>
      </c>
      <c r="BF166" s="140">
        <f>IF(U166="znížená",N166,0)</f>
        <v>0</v>
      </c>
      <c r="BG166" s="140">
        <f>IF(U166="zákl. prenesená",N166,0)</f>
        <v>0</v>
      </c>
      <c r="BH166" s="140">
        <f>IF(U166="zníž. prenesená",N166,0)</f>
        <v>0</v>
      </c>
      <c r="BI166" s="140">
        <f>IF(U166="nulová",N166,0)</f>
        <v>0</v>
      </c>
      <c r="BJ166" s="20" t="s">
        <v>135</v>
      </c>
      <c r="BK166" s="228">
        <f>L166*K166</f>
        <v>0</v>
      </c>
    </row>
    <row r="167" s="1" customFormat="1" ht="6.96" customHeight="1">
      <c r="B167" s="73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5"/>
    </row>
  </sheetData>
  <sheetProtection sheet="1" formatColumns="0" formatRows="0" objects="1" scenarios="1" spinCount="10" saltValue="xbFuL6e4scO3HpAT3vN/zFsV1q3d1A+LQ52AVcCJZbxaOINl/RV711uWRLWozR4c0Qr+wzEJtr1gg2Bj5iBIpQ==" hashValue="OMt9h7b/SetMhq179TyfE37tYXyFyNibfRq+/ZsoPNc5/qTrhxkR3uPZn1LKi5aLKzCx8DjwEijexvecyFPQEA==" algorithmName="SHA-512" password="CC35"/>
  <mergeCells count="180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N105:Q105"/>
    <mergeCell ref="L107:Q107"/>
    <mergeCell ref="C113:Q11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8:I128"/>
    <mergeCell ref="L128:M128"/>
    <mergeCell ref="N128:Q128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N124:Q124"/>
    <mergeCell ref="N125:Q125"/>
    <mergeCell ref="N126:Q126"/>
    <mergeCell ref="N127:Q127"/>
    <mergeCell ref="N129:Q129"/>
    <mergeCell ref="N138:Q138"/>
    <mergeCell ref="N151:Q151"/>
    <mergeCell ref="N156:Q156"/>
    <mergeCell ref="N157:Q157"/>
    <mergeCell ref="N161:Q161"/>
    <mergeCell ref="H1:K1"/>
    <mergeCell ref="S2:AC2"/>
  </mergeCells>
  <dataValidations count="2">
    <dataValidation type="list" allowBlank="1" showInputMessage="1" showErrorMessage="1" error="Povolené sú hodnoty K, M." sqref="D162:D167">
      <formula1>"K, M"</formula1>
    </dataValidation>
    <dataValidation type="list" allowBlank="1" showInputMessage="1" showErrorMessage="1" error="Povolené sú hodnoty základná, znížená, nulová." sqref="U162:U167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3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DESKTOP-TFK87FS\petrilak</dc:creator>
  <cp:lastModifiedBy>DESKTOP-TFK87FS\petrilak</cp:lastModifiedBy>
  <dcterms:created xsi:type="dcterms:W3CDTF">2020-08-19T10:34:51Z</dcterms:created>
  <dcterms:modified xsi:type="dcterms:W3CDTF">2020-08-19T10:34:54Z</dcterms:modified>
</cp:coreProperties>
</file>