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9420" windowHeight="4500"/>
  </bookViews>
  <sheets>
    <sheet name="Hárok1" sheetId="1" r:id="rId1"/>
    <sheet name="Hárok4" sheetId="4" r:id="rId2"/>
    <sheet name="Hárok2" sheetId="2" r:id="rId3"/>
    <sheet name="Hárok3" sheetId="3" r:id="rId4"/>
  </sheets>
  <calcPr calcId="125725"/>
</workbook>
</file>

<file path=xl/calcChain.xml><?xml version="1.0" encoding="utf-8"?>
<calcChain xmlns="http://schemas.openxmlformats.org/spreadsheetml/2006/main">
  <c r="D15" i="3"/>
  <c r="D14"/>
  <c r="C13"/>
  <c r="B13"/>
  <c r="D12"/>
  <c r="D11"/>
  <c r="D10"/>
  <c r="D9"/>
  <c r="C8"/>
  <c r="B8"/>
  <c r="D7"/>
  <c r="D6"/>
  <c r="F14" i="2"/>
  <c r="F31"/>
  <c r="D34" i="1"/>
  <c r="C34"/>
  <c r="F34"/>
  <c r="F33"/>
  <c r="F26"/>
  <c r="F18"/>
  <c r="F12"/>
  <c r="F30"/>
  <c r="D35"/>
  <c r="D33"/>
  <c r="E14"/>
  <c r="E15"/>
  <c r="E16"/>
  <c r="E19"/>
  <c r="E20"/>
  <c r="E22"/>
  <c r="E23"/>
  <c r="E24"/>
  <c r="E27"/>
  <c r="E28"/>
  <c r="E29"/>
  <c r="E33"/>
  <c r="E35"/>
  <c r="E13"/>
  <c r="E6" i="2"/>
  <c r="E11"/>
  <c r="E8"/>
  <c r="E9"/>
  <c r="E10"/>
  <c r="E12"/>
  <c r="E13"/>
  <c r="E15"/>
  <c r="E16"/>
  <c r="E17"/>
  <c r="E18"/>
  <c r="E19"/>
  <c r="E20"/>
  <c r="E21"/>
  <c r="E23"/>
  <c r="E24"/>
  <c r="E26"/>
  <c r="E27"/>
  <c r="E28"/>
  <c r="E30"/>
  <c r="E7"/>
  <c r="D12" i="1"/>
  <c r="C12"/>
  <c r="C14" i="2"/>
  <c r="C31"/>
  <c r="D14"/>
  <c r="E14"/>
  <c r="C33" i="1"/>
  <c r="C18"/>
  <c r="C26"/>
  <c r="D26"/>
  <c r="E26"/>
  <c r="D18"/>
  <c r="E18"/>
  <c r="C35"/>
  <c r="C30"/>
  <c r="E34"/>
  <c r="D30"/>
  <c r="E30"/>
  <c r="D31" i="2"/>
  <c r="E31"/>
  <c r="D8" i="3"/>
  <c r="D13"/>
</calcChain>
</file>

<file path=xl/sharedStrings.xml><?xml version="1.0" encoding="utf-8"?>
<sst xmlns="http://schemas.openxmlformats.org/spreadsheetml/2006/main" count="91" uniqueCount="83">
  <si>
    <t>Ukazovateľ</t>
  </si>
  <si>
    <t>TRŽBY ostatné</t>
  </si>
  <si>
    <t>spotreba kanc.potrieb</t>
  </si>
  <si>
    <t>spotreba DKP</t>
  </si>
  <si>
    <t>spotreba PHM a mazadla</t>
  </si>
  <si>
    <t>spotreba krmiv,vet.výkony</t>
  </si>
  <si>
    <t>stravovacie služby</t>
  </si>
  <si>
    <t>ostatné</t>
  </si>
  <si>
    <t>mzdové náklady</t>
  </si>
  <si>
    <t>náklady celkom</t>
  </si>
  <si>
    <t>náklady na tovar</t>
  </si>
  <si>
    <t>1. Tržby z predaja služieb</t>
  </si>
  <si>
    <t xml:space="preserve"> TRŽBY z parkovného</t>
  </si>
  <si>
    <t>Parkovisko pod hradom</t>
  </si>
  <si>
    <t xml:space="preserve">Vstupne,razenie mince, </t>
  </si>
  <si>
    <t xml:space="preserve"> TRŽBY HVT</t>
  </si>
  <si>
    <t>Vstupne,Letné tábory, spoločenské akcie,jazda na koni,stred.disciplíny</t>
  </si>
  <si>
    <t>2. Tržby z predaja tovaru</t>
  </si>
  <si>
    <t>MO predaj vo HVT</t>
  </si>
  <si>
    <t>TRŽBA predaj suvenírov</t>
  </si>
  <si>
    <t>MO predaj vo IC</t>
  </si>
  <si>
    <t>3. Ostatné výnosy</t>
  </si>
  <si>
    <t>Dotácie</t>
  </si>
  <si>
    <t>Ostatné</t>
  </si>
  <si>
    <t>VÝNOSY CELKOM</t>
  </si>
  <si>
    <t>Celková tržba podľa  strediska</t>
  </si>
  <si>
    <t>Hist.voj. Tábor</t>
  </si>
  <si>
    <t>IC, DĽM,Galéria</t>
  </si>
  <si>
    <t>Parkovisko</t>
  </si>
  <si>
    <t>finančné náklady</t>
  </si>
  <si>
    <t>spotreba energie,vodné-stočné</t>
  </si>
  <si>
    <t>zákonné a soc.zabezp.zam.</t>
  </si>
  <si>
    <t xml:space="preserve">služby </t>
  </si>
  <si>
    <t>z toho</t>
  </si>
  <si>
    <t>poštovné a int.</t>
  </si>
  <si>
    <t>hudobná produkcia</t>
  </si>
  <si>
    <t>Spotreba materiálu</t>
  </si>
  <si>
    <t>remeselníci</t>
  </si>
  <si>
    <t>telefóny</t>
  </si>
  <si>
    <t>opravy a údržba</t>
  </si>
  <si>
    <t>Výnosy celkom</t>
  </si>
  <si>
    <t>Náklady celkom</t>
  </si>
  <si>
    <t>Členenie podľa jednotlivých položiek</t>
  </si>
  <si>
    <t>zmenareň VHT</t>
  </si>
  <si>
    <t>prispevok na činnosť</t>
  </si>
  <si>
    <t>Eur</t>
  </si>
  <si>
    <t>mena</t>
  </si>
  <si>
    <t>čistiareň a hyg.</t>
  </si>
  <si>
    <t>šermiari,sokoliari</t>
  </si>
  <si>
    <t>Eura</t>
  </si>
  <si>
    <t xml:space="preserve">TRŽBA Meštiacký dom, </t>
  </si>
  <si>
    <t xml:space="preserve"> poľnohos.</t>
  </si>
  <si>
    <t>ostatne finančne výnosy</t>
  </si>
  <si>
    <t>ZISK</t>
  </si>
  <si>
    <t>I. VÝNOSY v Eur</t>
  </si>
  <si>
    <t>II. NÁKLADY  v Eur</t>
  </si>
  <si>
    <t xml:space="preserve"> poplatky a ost.  náklady</t>
  </si>
  <si>
    <t xml:space="preserve">Planovaný hosp. výsledok na rok 2013 je </t>
  </si>
  <si>
    <t>Plán 2013</t>
  </si>
  <si>
    <t>služby PO,vývoz odpadu,cestovné, reklama, spol.vstupenka</t>
  </si>
  <si>
    <t>predaj majetku</t>
  </si>
  <si>
    <t>prenájom, ostatné</t>
  </si>
  <si>
    <t>Skutočnosť 2013</t>
  </si>
  <si>
    <t>percento  plnenia</t>
  </si>
  <si>
    <t>Percento plnenia</t>
  </si>
  <si>
    <t>K 31.12.2013</t>
  </si>
  <si>
    <t>Skutočnosť 2012</t>
  </si>
  <si>
    <t>odpisy</t>
  </si>
  <si>
    <t>Index rastu</t>
  </si>
  <si>
    <t>Výnosy celkom v Eur</t>
  </si>
  <si>
    <t>Náklady celkom v Eur</t>
  </si>
  <si>
    <t>Výsledok hospodárenia v Eur</t>
  </si>
  <si>
    <t>Pridaná hodnota v Eur</t>
  </si>
  <si>
    <t>Priemerný evid. Stav zamestnancov</t>
  </si>
  <si>
    <t>sezónych prac. a brigádnikov</t>
  </si>
  <si>
    <t>Priemerná mzda u kmeňových zamest.</t>
  </si>
  <si>
    <t>Podiel nákladov na 100,– výnosov</t>
  </si>
  <si>
    <t>Zásoby materialu a tovaru</t>
  </si>
  <si>
    <t>Hnuteľný majetok</t>
  </si>
  <si>
    <t>ROZHODUJÚCE UKAZOVATELE HOSPODÁRENIA SPOLOČNOSTI ZA ROK 2013</t>
  </si>
  <si>
    <t>ROK 2013</t>
  </si>
  <si>
    <t>ROK 2012</t>
  </si>
  <si>
    <t>odmeny org. spol.</t>
  </si>
</sst>
</file>

<file path=xl/styles.xml><?xml version="1.0" encoding="utf-8"?>
<styleSheet xmlns="http://schemas.openxmlformats.org/spreadsheetml/2006/main">
  <numFmts count="1">
    <numFmt numFmtId="43" formatCode="_-* #,##0.00\ _S_k_-;\-* #,##0.00\ _S_k_-;_-* &quot;-&quot;??\ _S_k_-;_-@_-"/>
  </numFmts>
  <fonts count="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Font="1" applyBorder="1" applyAlignment="1">
      <alignment wrapText="1"/>
    </xf>
    <xf numFmtId="0" fontId="0" fillId="0" borderId="0" xfId="0" applyAlignment="1"/>
    <xf numFmtId="0" fontId="0" fillId="0" borderId="2" xfId="0" applyBorder="1"/>
    <xf numFmtId="0" fontId="3" fillId="0" borderId="0" xfId="0" applyFont="1"/>
    <xf numFmtId="0" fontId="4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/>
    <xf numFmtId="3" fontId="0" fillId="0" borderId="1" xfId="0" applyNumberForma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0" fillId="0" borderId="4" xfId="0" applyNumberForma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2" fontId="0" fillId="0" borderId="0" xfId="0" applyNumberFormat="1"/>
    <xf numFmtId="2" fontId="2" fillId="0" borderId="3" xfId="0" applyNumberFormat="1" applyFont="1" applyBorder="1" applyAlignment="1">
      <alignment wrapText="1"/>
    </xf>
    <xf numFmtId="2" fontId="0" fillId="0" borderId="3" xfId="0" applyNumberFormat="1" applyBorder="1"/>
    <xf numFmtId="2" fontId="0" fillId="0" borderId="0" xfId="0" applyNumberFormat="1" applyAlignment="1">
      <alignment wrapText="1"/>
    </xf>
    <xf numFmtId="2" fontId="2" fillId="0" borderId="0" xfId="0" applyNumberFormat="1" applyFont="1"/>
    <xf numFmtId="0" fontId="0" fillId="0" borderId="8" xfId="0" applyBorder="1"/>
    <xf numFmtId="0" fontId="0" fillId="0" borderId="9" xfId="0" applyBorder="1"/>
    <xf numFmtId="2" fontId="0" fillId="0" borderId="10" xfId="0" applyNumberFormat="1" applyBorder="1"/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2" fontId="0" fillId="0" borderId="13" xfId="0" applyNumberFormat="1" applyBorder="1"/>
    <xf numFmtId="0" fontId="0" fillId="0" borderId="14" xfId="0" applyBorder="1" applyAlignment="1">
      <alignment horizontal="center"/>
    </xf>
    <xf numFmtId="2" fontId="0" fillId="0" borderId="15" xfId="0" applyNumberFormat="1" applyBorder="1"/>
    <xf numFmtId="0" fontId="2" fillId="0" borderId="8" xfId="0" applyFont="1" applyBorder="1"/>
    <xf numFmtId="0" fontId="2" fillId="0" borderId="9" xfId="0" applyFont="1" applyBorder="1"/>
    <xf numFmtId="0" fontId="1" fillId="0" borderId="9" xfId="0" applyFont="1" applyBorder="1"/>
    <xf numFmtId="0" fontId="0" fillId="0" borderId="16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16" xfId="0" applyFont="1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8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9" xfId="0" applyFont="1" applyBorder="1"/>
    <xf numFmtId="3" fontId="3" fillId="0" borderId="21" xfId="0" applyNumberFormat="1" applyFont="1" applyBorder="1"/>
    <xf numFmtId="0" fontId="3" fillId="0" borderId="17" xfId="0" applyFont="1" applyBorder="1"/>
    <xf numFmtId="0" fontId="3" fillId="0" borderId="18" xfId="0" applyFont="1" applyBorder="1"/>
    <xf numFmtId="3" fontId="3" fillId="0" borderId="18" xfId="0" applyNumberFormat="1" applyFont="1" applyBorder="1" applyAlignment="1">
      <alignment horizontal="center"/>
    </xf>
    <xf numFmtId="3" fontId="3" fillId="0" borderId="15" xfId="0" applyNumberFormat="1" applyFont="1" applyBorder="1"/>
    <xf numFmtId="0" fontId="5" fillId="0" borderId="8" xfId="0" applyFont="1" applyBorder="1"/>
    <xf numFmtId="3" fontId="3" fillId="0" borderId="2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wrapText="1"/>
    </xf>
    <xf numFmtId="3" fontId="3" fillId="0" borderId="24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0" fontId="0" fillId="0" borderId="13" xfId="0" applyBorder="1"/>
    <xf numFmtId="0" fontId="2" fillId="0" borderId="6" xfId="0" applyFont="1" applyBorder="1" applyAlignment="1">
      <alignment horizontal="center" wrapText="1"/>
    </xf>
    <xf numFmtId="2" fontId="2" fillId="0" borderId="25" xfId="0" applyNumberFormat="1" applyFont="1" applyBorder="1" applyAlignment="1">
      <alignment wrapText="1"/>
    </xf>
    <xf numFmtId="0" fontId="2" fillId="0" borderId="25" xfId="0" applyFont="1" applyBorder="1" applyAlignment="1">
      <alignment wrapText="1"/>
    </xf>
    <xf numFmtId="2" fontId="0" fillId="0" borderId="4" xfId="0" applyNumberFormat="1" applyBorder="1"/>
    <xf numFmtId="0" fontId="0" fillId="0" borderId="21" xfId="0" applyBorder="1"/>
    <xf numFmtId="3" fontId="0" fillId="0" borderId="21" xfId="0" applyNumberFormat="1" applyBorder="1"/>
    <xf numFmtId="2" fontId="0" fillId="0" borderId="19" xfId="0" applyNumberFormat="1" applyBorder="1"/>
    <xf numFmtId="2" fontId="0" fillId="0" borderId="26" xfId="0" applyNumberFormat="1" applyBorder="1"/>
    <xf numFmtId="0" fontId="2" fillId="0" borderId="23" xfId="0" applyFont="1" applyBorder="1"/>
    <xf numFmtId="0" fontId="0" fillId="0" borderId="8" xfId="0" applyBorder="1" applyAlignment="1"/>
    <xf numFmtId="0" fontId="0" fillId="0" borderId="2" xfId="0" applyBorder="1" applyAlignment="1">
      <alignment wrapText="1"/>
    </xf>
    <xf numFmtId="3" fontId="0" fillId="0" borderId="19" xfId="0" applyNumberFormat="1" applyBorder="1" applyAlignment="1">
      <alignment horizontal="center"/>
    </xf>
    <xf numFmtId="3" fontId="0" fillId="0" borderId="24" xfId="0" applyNumberFormat="1" applyBorder="1"/>
    <xf numFmtId="0" fontId="2" fillId="0" borderId="27" xfId="0" applyFont="1" applyBorder="1"/>
    <xf numFmtId="0" fontId="2" fillId="0" borderId="22" xfId="0" applyFont="1" applyBorder="1"/>
    <xf numFmtId="3" fontId="2" fillId="0" borderId="22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2" fontId="0" fillId="0" borderId="28" xfId="0" applyNumberFormat="1" applyBorder="1"/>
    <xf numFmtId="3" fontId="2" fillId="0" borderId="23" xfId="0" applyNumberFormat="1" applyFont="1" applyBorder="1"/>
    <xf numFmtId="0" fontId="0" fillId="0" borderId="29" xfId="0" applyBorder="1"/>
    <xf numFmtId="0" fontId="0" fillId="0" borderId="30" xfId="0" applyBorder="1" applyAlignment="1">
      <alignment wrapText="1"/>
    </xf>
    <xf numFmtId="3" fontId="0" fillId="0" borderId="30" xfId="0" applyNumberFormat="1" applyBorder="1" applyAlignment="1">
      <alignment horizontal="center" wrapText="1"/>
    </xf>
    <xf numFmtId="3" fontId="0" fillId="0" borderId="31" xfId="0" applyNumberFormat="1" applyBorder="1" applyAlignment="1">
      <alignment horizontal="center"/>
    </xf>
    <xf numFmtId="2" fontId="0" fillId="0" borderId="31" xfId="0" applyNumberFormat="1" applyBorder="1"/>
    <xf numFmtId="3" fontId="0" fillId="0" borderId="32" xfId="0" applyNumberFormat="1" applyBorder="1"/>
    <xf numFmtId="0" fontId="2" fillId="0" borderId="19" xfId="0" applyFont="1" applyBorder="1" applyAlignment="1">
      <alignment horizontal="center"/>
    </xf>
    <xf numFmtId="0" fontId="0" fillId="0" borderId="24" xfId="0" applyBorder="1"/>
    <xf numFmtId="0" fontId="0" fillId="0" borderId="22" xfId="0" applyBorder="1"/>
    <xf numFmtId="0" fontId="2" fillId="0" borderId="2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30" xfId="0" applyBorder="1"/>
    <xf numFmtId="0" fontId="0" fillId="0" borderId="31" xfId="0" applyBorder="1" applyAlignment="1">
      <alignment horizontal="center"/>
    </xf>
    <xf numFmtId="0" fontId="0" fillId="0" borderId="32" xfId="0" applyBorder="1"/>
    <xf numFmtId="3" fontId="0" fillId="0" borderId="30" xfId="0" applyNumberFormat="1" applyFont="1" applyBorder="1" applyAlignment="1">
      <alignment horizontal="center" wrapText="1"/>
    </xf>
    <xf numFmtId="0" fontId="2" fillId="2" borderId="27" xfId="0" applyFont="1" applyFill="1" applyBorder="1" applyAlignment="1">
      <alignment wrapText="1"/>
    </xf>
    <xf numFmtId="0" fontId="2" fillId="2" borderId="22" xfId="0" applyFont="1" applyFill="1" applyBorder="1"/>
    <xf numFmtId="0" fontId="2" fillId="2" borderId="22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2" fontId="2" fillId="0" borderId="28" xfId="0" applyNumberFormat="1" applyFont="1" applyBorder="1"/>
    <xf numFmtId="0" fontId="0" fillId="0" borderId="10" xfId="0" applyBorder="1" applyAlignment="1">
      <alignment horizontal="center"/>
    </xf>
    <xf numFmtId="0" fontId="0" fillId="0" borderId="33" xfId="0" applyBorder="1"/>
    <xf numFmtId="0" fontId="2" fillId="0" borderId="2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4" xfId="0" applyBorder="1"/>
    <xf numFmtId="0" fontId="0" fillId="0" borderId="14" xfId="0" applyBorder="1"/>
    <xf numFmtId="2" fontId="0" fillId="0" borderId="1" xfId="0" applyNumberFormat="1" applyBorder="1"/>
    <xf numFmtId="3" fontId="0" fillId="0" borderId="30" xfId="0" applyNumberFormat="1" applyBorder="1" applyAlignment="1">
      <alignment horizontal="center"/>
    </xf>
    <xf numFmtId="2" fontId="0" fillId="0" borderId="30" xfId="0" applyNumberFormat="1" applyBorder="1"/>
    <xf numFmtId="0" fontId="2" fillId="0" borderId="6" xfId="0" applyFont="1" applyBorder="1" applyAlignment="1">
      <alignment horizontal="center"/>
    </xf>
    <xf numFmtId="0" fontId="0" fillId="0" borderId="30" xfId="0" applyBorder="1" applyAlignment="1">
      <alignment horizontal="center" wrapText="1"/>
    </xf>
    <xf numFmtId="0" fontId="0" fillId="0" borderId="30" xfId="0" applyBorder="1" applyAlignment="1">
      <alignment horizontal="center"/>
    </xf>
    <xf numFmtId="0" fontId="2" fillId="0" borderId="25" xfId="0" applyFont="1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0" fontId="2" fillId="0" borderId="21" xfId="0" applyFont="1" applyBorder="1" applyAlignment="1">
      <alignment horizontal="center"/>
    </xf>
    <xf numFmtId="2" fontId="0" fillId="0" borderId="22" xfId="0" applyNumberFormat="1" applyBorder="1"/>
    <xf numFmtId="0" fontId="2" fillId="0" borderId="35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3" fontId="4" fillId="0" borderId="3" xfId="0" applyNumberFormat="1" applyFont="1" applyBorder="1" applyAlignment="1">
      <alignment horizontal="center" vertical="center"/>
    </xf>
    <xf numFmtId="43" fontId="4" fillId="0" borderId="3" xfId="0" applyNumberFormat="1" applyFont="1" applyBorder="1"/>
    <xf numFmtId="0" fontId="4" fillId="0" borderId="3" xfId="0" applyFont="1" applyBorder="1" applyAlignment="1">
      <alignment horizontal="center" vertical="center"/>
    </xf>
    <xf numFmtId="43" fontId="4" fillId="0" borderId="3" xfId="0" applyNumberFormat="1" applyFont="1" applyBorder="1" applyAlignment="1">
      <alignment horizontal="center" vertical="center"/>
    </xf>
    <xf numFmtId="43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3" fillId="0" borderId="27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36" xfId="0" applyBorder="1" applyAlignment="1">
      <alignment wrapText="1"/>
    </xf>
    <xf numFmtId="0" fontId="0" fillId="0" borderId="37" xfId="0" applyBorder="1" applyAlignment="1">
      <alignment wrapText="1"/>
    </xf>
    <xf numFmtId="0" fontId="0" fillId="0" borderId="1" xfId="0" applyBorder="1" applyAlignment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abSelected="1" workbookViewId="0">
      <selection activeCell="D1" sqref="D1"/>
    </sheetView>
  </sheetViews>
  <sheetFormatPr defaultRowHeight="12.75"/>
  <cols>
    <col min="1" max="1" width="23.7109375" customWidth="1"/>
    <col min="2" max="3" width="20.28515625" customWidth="1"/>
    <col min="4" max="4" width="16.7109375" customWidth="1"/>
    <col min="5" max="5" width="9.140625" style="32"/>
    <col min="6" max="6" width="10.85546875" customWidth="1"/>
  </cols>
  <sheetData>
    <row r="1" spans="1:6" ht="30.75" customHeight="1" thickBot="1">
      <c r="A1" s="147" t="s">
        <v>57</v>
      </c>
      <c r="B1" s="148"/>
      <c r="C1" s="73" t="s">
        <v>49</v>
      </c>
      <c r="D1" s="74" t="s">
        <v>65</v>
      </c>
    </row>
    <row r="2" spans="1:6" ht="18">
      <c r="A2" s="71" t="s">
        <v>53</v>
      </c>
      <c r="B2" s="16"/>
      <c r="C2" s="72">
        <v>1892</v>
      </c>
      <c r="D2" s="75">
        <v>1344</v>
      </c>
    </row>
    <row r="3" spans="1:6" ht="15.75">
      <c r="A3" s="65" t="s">
        <v>40</v>
      </c>
      <c r="B3" s="64"/>
      <c r="C3" s="63">
        <v>92942</v>
      </c>
      <c r="D3" s="66">
        <v>87867</v>
      </c>
    </row>
    <row r="4" spans="1:6" ht="16.5" thickBot="1">
      <c r="A4" s="67" t="s">
        <v>41</v>
      </c>
      <c r="B4" s="68"/>
      <c r="C4" s="69">
        <v>91050</v>
      </c>
      <c r="D4" s="70">
        <v>86523</v>
      </c>
    </row>
    <row r="6" spans="1:6">
      <c r="A6" s="2" t="s">
        <v>42</v>
      </c>
      <c r="B6" s="2"/>
      <c r="C6" s="2"/>
    </row>
    <row r="7" spans="1:6">
      <c r="A7" s="2"/>
      <c r="B7" s="2"/>
      <c r="C7" s="76"/>
    </row>
    <row r="8" spans="1:6" ht="15.75">
      <c r="A8" s="5" t="s">
        <v>54</v>
      </c>
      <c r="B8" s="5"/>
      <c r="C8" s="5"/>
      <c r="D8" s="6"/>
    </row>
    <row r="9" spans="1:6" ht="13.5" thickBot="1"/>
    <row r="10" spans="1:6" ht="26.25" thickBot="1">
      <c r="A10" s="28" t="s">
        <v>0</v>
      </c>
      <c r="B10" s="29"/>
      <c r="C10" s="31" t="s">
        <v>58</v>
      </c>
      <c r="D10" s="78" t="s">
        <v>62</v>
      </c>
      <c r="E10" s="79" t="s">
        <v>64</v>
      </c>
      <c r="F10" s="80" t="s">
        <v>66</v>
      </c>
    </row>
    <row r="11" spans="1:6" ht="13.5" thickBot="1">
      <c r="A11" s="20" t="s">
        <v>46</v>
      </c>
      <c r="B11" s="20"/>
      <c r="C11" s="19" t="s">
        <v>45</v>
      </c>
      <c r="D11" s="19" t="s">
        <v>45</v>
      </c>
      <c r="E11" s="85"/>
      <c r="F11" s="86" t="s">
        <v>45</v>
      </c>
    </row>
    <row r="12" spans="1:6" ht="13.5" thickBot="1">
      <c r="A12" s="91" t="s">
        <v>11</v>
      </c>
      <c r="B12" s="92"/>
      <c r="C12" s="93">
        <f>SUM(C13:C16)</f>
        <v>63200</v>
      </c>
      <c r="D12" s="94">
        <f>SUM(D13:D17)</f>
        <v>57878</v>
      </c>
      <c r="E12" s="95"/>
      <c r="F12" s="96">
        <f>SUM(F13:F17)</f>
        <v>65427</v>
      </c>
    </row>
    <row r="13" spans="1:6" ht="25.5">
      <c r="A13" s="87" t="s">
        <v>12</v>
      </c>
      <c r="B13" s="88" t="s">
        <v>13</v>
      </c>
      <c r="C13" s="24">
        <v>17000</v>
      </c>
      <c r="D13" s="89">
        <v>18425</v>
      </c>
      <c r="E13" s="84">
        <f>AVERAGE(D13/C13)</f>
        <v>1.0838235294117646</v>
      </c>
      <c r="F13" s="90">
        <v>17271</v>
      </c>
    </row>
    <row r="14" spans="1:6" ht="25.5">
      <c r="A14" s="40" t="s">
        <v>50</v>
      </c>
      <c r="B14" s="9" t="s">
        <v>14</v>
      </c>
      <c r="C14" s="21">
        <v>2500</v>
      </c>
      <c r="D14" s="27">
        <v>2382</v>
      </c>
      <c r="E14" s="81">
        <f t="shared" ref="E14:E35" si="0">AVERAGE(D14/C14)</f>
        <v>0.95279999999999998</v>
      </c>
      <c r="F14" s="83">
        <v>2476</v>
      </c>
    </row>
    <row r="15" spans="1:6" ht="51">
      <c r="A15" s="40" t="s">
        <v>15</v>
      </c>
      <c r="B15" s="9" t="s">
        <v>16</v>
      </c>
      <c r="C15" s="21">
        <v>40000</v>
      </c>
      <c r="D15" s="27">
        <v>33332</v>
      </c>
      <c r="E15" s="81">
        <f t="shared" si="0"/>
        <v>0.83330000000000004</v>
      </c>
      <c r="F15" s="83">
        <v>39409</v>
      </c>
    </row>
    <row r="16" spans="1:6">
      <c r="A16" s="38" t="s">
        <v>1</v>
      </c>
      <c r="B16" s="9" t="s">
        <v>61</v>
      </c>
      <c r="C16" s="21">
        <v>3700</v>
      </c>
      <c r="D16" s="27">
        <v>3739</v>
      </c>
      <c r="E16" s="81">
        <f t="shared" si="0"/>
        <v>1.0105405405405405</v>
      </c>
      <c r="F16" s="83">
        <v>3354</v>
      </c>
    </row>
    <row r="17" spans="1:6" ht="13.5" thickBot="1">
      <c r="A17" s="97"/>
      <c r="B17" s="98" t="s">
        <v>60</v>
      </c>
      <c r="C17" s="99">
        <v>0</v>
      </c>
      <c r="D17" s="100">
        <v>0</v>
      </c>
      <c r="E17" s="101"/>
      <c r="F17" s="102">
        <v>2917</v>
      </c>
    </row>
    <row r="18" spans="1:6" ht="13.5" thickBot="1">
      <c r="A18" s="91" t="s">
        <v>17</v>
      </c>
      <c r="B18" s="105"/>
      <c r="C18" s="106">
        <f>SUM(C21:C24)</f>
        <v>14500</v>
      </c>
      <c r="D18" s="107">
        <f>SUM(D21:D24)</f>
        <v>15624</v>
      </c>
      <c r="E18" s="95">
        <f t="shared" si="0"/>
        <v>1.0775172413793104</v>
      </c>
      <c r="F18" s="86">
        <f>SUM(F21:F25)</f>
        <v>13298</v>
      </c>
    </row>
    <row r="19" spans="1:6" hidden="1">
      <c r="A19" s="48"/>
      <c r="B19" s="16"/>
      <c r="C19" s="16"/>
      <c r="D19" s="103"/>
      <c r="E19" s="84" t="e">
        <f t="shared" si="0"/>
        <v>#DIV/0!</v>
      </c>
      <c r="F19" s="104"/>
    </row>
    <row r="20" spans="1:6" hidden="1">
      <c r="A20" s="49"/>
      <c r="B20" s="13"/>
      <c r="C20" s="13"/>
      <c r="D20" s="58"/>
      <c r="E20" s="81" t="e">
        <f t="shared" si="0"/>
        <v>#DIV/0!</v>
      </c>
      <c r="F20" s="82"/>
    </row>
    <row r="21" spans="1:6">
      <c r="A21" s="50"/>
      <c r="B21" s="14"/>
      <c r="C21" s="22"/>
      <c r="D21" s="59"/>
      <c r="E21" s="81"/>
      <c r="F21" s="82"/>
    </row>
    <row r="22" spans="1:6">
      <c r="A22" s="50" t="s">
        <v>19</v>
      </c>
      <c r="B22" s="14" t="s">
        <v>18</v>
      </c>
      <c r="C22" s="23">
        <v>6000</v>
      </c>
      <c r="D22" s="60">
        <v>4763</v>
      </c>
      <c r="E22" s="81">
        <f t="shared" si="0"/>
        <v>0.79383333333333328</v>
      </c>
      <c r="F22" s="83">
        <v>5426</v>
      </c>
    </row>
    <row r="23" spans="1:6">
      <c r="A23" s="38"/>
      <c r="B23" s="9" t="s">
        <v>43</v>
      </c>
      <c r="C23" s="24">
        <v>1500</v>
      </c>
      <c r="D23" s="61">
        <v>3193</v>
      </c>
      <c r="E23" s="81">
        <f t="shared" si="0"/>
        <v>2.1286666666666667</v>
      </c>
      <c r="F23" s="83">
        <v>1081</v>
      </c>
    </row>
    <row r="24" spans="1:6">
      <c r="A24" s="38"/>
      <c r="B24" s="14" t="s">
        <v>20</v>
      </c>
      <c r="C24" s="23">
        <v>7000</v>
      </c>
      <c r="D24" s="27">
        <v>7668</v>
      </c>
      <c r="E24" s="81">
        <f t="shared" si="0"/>
        <v>1.0954285714285714</v>
      </c>
      <c r="F24" s="83">
        <v>6791</v>
      </c>
    </row>
    <row r="25" spans="1:6" ht="13.5" thickBot="1">
      <c r="A25" s="97"/>
      <c r="B25" s="108"/>
      <c r="C25" s="108"/>
      <c r="D25" s="109"/>
      <c r="E25" s="101"/>
      <c r="F25" s="110"/>
    </row>
    <row r="26" spans="1:6" ht="13.5" thickBot="1">
      <c r="A26" s="91" t="s">
        <v>21</v>
      </c>
      <c r="B26" s="105"/>
      <c r="C26" s="106">
        <f>SUM(C27:C29)</f>
        <v>15242</v>
      </c>
      <c r="D26" s="107">
        <f>SUM(D27:D29)</f>
        <v>14365</v>
      </c>
      <c r="E26" s="95">
        <f t="shared" si="0"/>
        <v>0.94246161921007743</v>
      </c>
      <c r="F26" s="96">
        <f>SUM(F27:F28)</f>
        <v>11642</v>
      </c>
    </row>
    <row r="27" spans="1:6">
      <c r="A27" s="37"/>
      <c r="B27" s="88" t="s">
        <v>44</v>
      </c>
      <c r="C27" s="24">
        <v>10000</v>
      </c>
      <c r="D27" s="89">
        <v>10000</v>
      </c>
      <c r="E27" s="84">
        <f t="shared" si="0"/>
        <v>1</v>
      </c>
      <c r="F27" s="90">
        <v>10000</v>
      </c>
    </row>
    <row r="28" spans="1:6">
      <c r="A28" s="38" t="s">
        <v>22</v>
      </c>
      <c r="B28" s="9" t="s">
        <v>51</v>
      </c>
      <c r="C28" s="21">
        <v>1642</v>
      </c>
      <c r="D28" s="27">
        <v>1626</v>
      </c>
      <c r="E28" s="81">
        <f t="shared" si="0"/>
        <v>0.99025578562728378</v>
      </c>
      <c r="F28" s="83">
        <v>1642</v>
      </c>
    </row>
    <row r="29" spans="1:6" ht="26.25" thickBot="1">
      <c r="A29" s="97" t="s">
        <v>23</v>
      </c>
      <c r="B29" s="98" t="s">
        <v>52</v>
      </c>
      <c r="C29" s="111">
        <v>3600</v>
      </c>
      <c r="D29" s="100">
        <v>2739</v>
      </c>
      <c r="E29" s="101">
        <f t="shared" si="0"/>
        <v>0.76083333333333336</v>
      </c>
      <c r="F29" s="110">
        <v>0</v>
      </c>
    </row>
    <row r="30" spans="1:6" ht="13.5" thickBot="1">
      <c r="A30" s="112" t="s">
        <v>24</v>
      </c>
      <c r="B30" s="113"/>
      <c r="C30" s="114">
        <f>SUM(C26,C18,C12)</f>
        <v>92942</v>
      </c>
      <c r="D30" s="115">
        <f>SUM(D26,D18,D12)</f>
        <v>87867</v>
      </c>
      <c r="E30" s="116">
        <f t="shared" si="0"/>
        <v>0.94539605345269095</v>
      </c>
      <c r="F30" s="96">
        <f>SUM(F12+F18+F26)</f>
        <v>90367</v>
      </c>
    </row>
    <row r="31" spans="1:6">
      <c r="A31" s="51"/>
      <c r="B31" s="52"/>
      <c r="C31" s="52"/>
      <c r="D31" s="53"/>
      <c r="E31" s="84"/>
      <c r="F31" s="104"/>
    </row>
    <row r="32" spans="1:6" ht="25.5">
      <c r="A32" s="54" t="s">
        <v>25</v>
      </c>
      <c r="B32" s="52"/>
      <c r="C32" s="52"/>
      <c r="D32" s="53"/>
      <c r="E32" s="81"/>
      <c r="F32" s="82"/>
    </row>
    <row r="33" spans="1:6">
      <c r="A33" s="38" t="s">
        <v>26</v>
      </c>
      <c r="B33" s="13"/>
      <c r="C33" s="12">
        <f>SUM(C21:C23,C15)</f>
        <v>47500</v>
      </c>
      <c r="D33" s="12">
        <f>SUM(D21:D23,D15)</f>
        <v>41288</v>
      </c>
      <c r="E33" s="81">
        <f t="shared" si="0"/>
        <v>0.86922105263157889</v>
      </c>
      <c r="F33" s="83">
        <f>SUM(F15+F22+F23)</f>
        <v>45916</v>
      </c>
    </row>
    <row r="34" spans="1:6">
      <c r="A34" s="38" t="s">
        <v>27</v>
      </c>
      <c r="B34" s="13"/>
      <c r="C34" s="12">
        <f>SUM(C14+C24)</f>
        <v>9500</v>
      </c>
      <c r="D34" s="12">
        <f>SUM(D14+D24)</f>
        <v>10050</v>
      </c>
      <c r="E34" s="81">
        <f t="shared" si="0"/>
        <v>1.0578947368421052</v>
      </c>
      <c r="F34" s="83">
        <f>SUM(F14+F24)</f>
        <v>9267</v>
      </c>
    </row>
    <row r="35" spans="1:6">
      <c r="A35" s="38" t="s">
        <v>28</v>
      </c>
      <c r="B35" s="13"/>
      <c r="C35" s="10">
        <f>SUM(C13)</f>
        <v>17000</v>
      </c>
      <c r="D35" s="10">
        <f>SUM(D13)</f>
        <v>18425</v>
      </c>
      <c r="E35" s="81">
        <f t="shared" si="0"/>
        <v>1.0838235294117646</v>
      </c>
      <c r="F35" s="83">
        <v>17271</v>
      </c>
    </row>
    <row r="36" spans="1:6" ht="15.75" customHeight="1" thickBot="1">
      <c r="A36" s="55"/>
      <c r="B36" s="56"/>
      <c r="C36" s="57"/>
      <c r="D36" s="62"/>
      <c r="E36" s="47"/>
      <c r="F36" s="77"/>
    </row>
    <row r="37" spans="1:6">
      <c r="A37" s="2"/>
      <c r="D37" s="3"/>
    </row>
    <row r="38" spans="1:6">
      <c r="B38" s="1"/>
      <c r="C38" s="1"/>
      <c r="D38" s="3"/>
    </row>
    <row r="39" spans="1:6">
      <c r="D39" s="3"/>
    </row>
    <row r="40" spans="1:6">
      <c r="D40" s="3"/>
    </row>
    <row r="41" spans="1:6" ht="43.5" customHeight="1">
      <c r="A41" s="149"/>
      <c r="B41" s="149"/>
      <c r="C41" s="149"/>
      <c r="D41" s="149"/>
    </row>
    <row r="42" spans="1:6" ht="47.25" customHeight="1">
      <c r="A42" s="149"/>
      <c r="B42" s="149"/>
      <c r="C42" s="149"/>
      <c r="D42" s="149"/>
    </row>
    <row r="43" spans="1:6" ht="51" customHeight="1">
      <c r="A43" s="149"/>
      <c r="B43" s="149"/>
      <c r="C43" s="149"/>
      <c r="D43" s="149"/>
    </row>
    <row r="44" spans="1:6">
      <c r="A44" s="2"/>
      <c r="B44" s="2"/>
      <c r="C44" s="2"/>
      <c r="D44" s="4"/>
    </row>
    <row r="45" spans="1:6">
      <c r="D45" s="3"/>
    </row>
    <row r="46" spans="1:6">
      <c r="A46" s="2"/>
      <c r="B46" s="2"/>
      <c r="C46" s="2"/>
      <c r="D46" s="4"/>
    </row>
  </sheetData>
  <mergeCells count="4">
    <mergeCell ref="A1:B1"/>
    <mergeCell ref="A43:D43"/>
    <mergeCell ref="A41:D41"/>
    <mergeCell ref="A42:D42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D13" sqref="D13"/>
    </sheetView>
  </sheetViews>
  <sheetFormatPr defaultRowHeight="12.75"/>
  <sheetData>
    <row r="1" spans="1:7">
      <c r="A1" s="15"/>
      <c r="B1" s="15"/>
      <c r="C1" s="15"/>
      <c r="D1" s="15"/>
      <c r="E1" s="15"/>
      <c r="F1" s="15"/>
      <c r="G1" s="15"/>
    </row>
    <row r="2" spans="1:7" ht="36" customHeight="1">
      <c r="A2" s="150"/>
      <c r="B2" s="150"/>
      <c r="C2" s="150"/>
      <c r="D2" s="150"/>
      <c r="E2" s="150"/>
      <c r="F2" s="150"/>
      <c r="G2" s="150"/>
    </row>
  </sheetData>
  <mergeCells count="1">
    <mergeCell ref="A2:G2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0"/>
  <sheetViews>
    <sheetView topLeftCell="A4" workbookViewId="0">
      <selection activeCell="A25" sqref="A25:B25"/>
    </sheetView>
  </sheetViews>
  <sheetFormatPr defaultRowHeight="12.75"/>
  <cols>
    <col min="2" max="2" width="17.42578125" customWidth="1"/>
    <col min="3" max="3" width="17.42578125" style="3" customWidth="1"/>
    <col min="4" max="4" width="11.7109375" style="3" customWidth="1"/>
    <col min="5" max="5" width="9.140625" style="32"/>
    <col min="6" max="6" width="11.5703125" style="3" customWidth="1"/>
  </cols>
  <sheetData>
    <row r="1" spans="1:8" ht="15.75">
      <c r="A1" s="5" t="s">
        <v>55</v>
      </c>
      <c r="B1" s="5"/>
      <c r="C1" s="26"/>
      <c r="D1" s="25"/>
    </row>
    <row r="2" spans="1:8" ht="13.5" thickBot="1"/>
    <row r="3" spans="1:8" ht="27" customHeight="1" thickBot="1">
      <c r="A3" s="28" t="s">
        <v>0</v>
      </c>
      <c r="B3" s="29"/>
      <c r="C3" s="30" t="s">
        <v>58</v>
      </c>
      <c r="D3" s="31" t="s">
        <v>62</v>
      </c>
      <c r="E3" s="33" t="s">
        <v>63</v>
      </c>
      <c r="F3" s="129" t="s">
        <v>66</v>
      </c>
    </row>
    <row r="4" spans="1:8" ht="12" customHeight="1" thickBot="1">
      <c r="A4" s="118"/>
      <c r="B4" s="118"/>
      <c r="C4" s="119" t="s">
        <v>45</v>
      </c>
      <c r="D4" s="120" t="s">
        <v>45</v>
      </c>
      <c r="E4" s="34"/>
      <c r="F4" s="130"/>
    </row>
    <row r="5" spans="1:8" hidden="1">
      <c r="A5" s="121"/>
      <c r="B5" s="122"/>
      <c r="C5" s="46"/>
      <c r="D5" s="46"/>
      <c r="E5" s="39"/>
      <c r="F5" s="117"/>
    </row>
    <row r="6" spans="1:8">
      <c r="A6" s="151" t="s">
        <v>36</v>
      </c>
      <c r="B6" s="152"/>
      <c r="C6" s="21">
        <v>1000</v>
      </c>
      <c r="D6" s="12">
        <v>1056</v>
      </c>
      <c r="E6" s="123">
        <f>AVERAGE(D6/C6)</f>
        <v>1.056</v>
      </c>
      <c r="F6" s="131">
        <v>929</v>
      </c>
    </row>
    <row r="7" spans="1:8">
      <c r="A7" s="151" t="s">
        <v>2</v>
      </c>
      <c r="B7" s="152"/>
      <c r="C7" s="11">
        <v>200</v>
      </c>
      <c r="D7" s="10">
        <v>191</v>
      </c>
      <c r="E7" s="123">
        <f>AVERAGE(D7/C7)</f>
        <v>0.95499999999999996</v>
      </c>
      <c r="F7" s="131">
        <v>207</v>
      </c>
    </row>
    <row r="8" spans="1:8">
      <c r="A8" s="151" t="s">
        <v>3</v>
      </c>
      <c r="B8" s="152"/>
      <c r="C8" s="21">
        <v>5000</v>
      </c>
      <c r="D8" s="12">
        <v>2152</v>
      </c>
      <c r="E8" s="123">
        <f t="shared" ref="E8:E31" si="0">AVERAGE(D8/C8)</f>
        <v>0.4304</v>
      </c>
      <c r="F8" s="132">
        <v>3350</v>
      </c>
    </row>
    <row r="9" spans="1:8" ht="27.75" customHeight="1">
      <c r="A9" s="151" t="s">
        <v>30</v>
      </c>
      <c r="B9" s="152"/>
      <c r="C9" s="21">
        <v>4000</v>
      </c>
      <c r="D9" s="12">
        <v>2715</v>
      </c>
      <c r="E9" s="123">
        <f t="shared" si="0"/>
        <v>0.67874999999999996</v>
      </c>
      <c r="F9" s="132">
        <v>3473</v>
      </c>
    </row>
    <row r="10" spans="1:8" ht="0.75" hidden="1" customHeight="1">
      <c r="A10" s="151"/>
      <c r="B10" s="152"/>
      <c r="C10" s="11"/>
      <c r="D10" s="10"/>
      <c r="E10" s="123" t="e">
        <f t="shared" si="0"/>
        <v>#DIV/0!</v>
      </c>
      <c r="F10" s="131"/>
    </row>
    <row r="11" spans="1:8">
      <c r="A11" s="151" t="s">
        <v>4</v>
      </c>
      <c r="B11" s="152"/>
      <c r="C11" s="21">
        <v>500</v>
      </c>
      <c r="D11" s="10">
        <v>367</v>
      </c>
      <c r="E11" s="123">
        <f>AVERAGE(D11/C11)</f>
        <v>0.73399999999999999</v>
      </c>
      <c r="F11" s="131">
        <v>423</v>
      </c>
    </row>
    <row r="12" spans="1:8" ht="28.5" customHeight="1">
      <c r="A12" s="151" t="s">
        <v>5</v>
      </c>
      <c r="B12" s="152"/>
      <c r="C12" s="21">
        <v>1000</v>
      </c>
      <c r="D12" s="12">
        <v>422</v>
      </c>
      <c r="E12" s="123">
        <f t="shared" si="0"/>
        <v>0.42199999999999999</v>
      </c>
      <c r="F12" s="131">
        <v>896</v>
      </c>
      <c r="H12" s="1"/>
    </row>
    <row r="13" spans="1:8">
      <c r="A13" s="151" t="s">
        <v>6</v>
      </c>
      <c r="B13" s="152"/>
      <c r="C13" s="21">
        <v>16000</v>
      </c>
      <c r="D13" s="12">
        <v>12981</v>
      </c>
      <c r="E13" s="123">
        <f t="shared" si="0"/>
        <v>0.81131249999999999</v>
      </c>
      <c r="F13" s="132">
        <v>15184</v>
      </c>
    </row>
    <row r="14" spans="1:8" ht="16.5" customHeight="1">
      <c r="A14" s="151" t="s">
        <v>32</v>
      </c>
      <c r="B14" s="159"/>
      <c r="C14" s="7">
        <f>SUM(C15:C20)</f>
        <v>10150</v>
      </c>
      <c r="D14" s="7">
        <f>SUM(D15:D20)</f>
        <v>8094</v>
      </c>
      <c r="E14" s="123">
        <f t="shared" si="0"/>
        <v>0.79743842364532025</v>
      </c>
      <c r="F14" s="134">
        <f>SUM(F15:F20)</f>
        <v>7738</v>
      </c>
    </row>
    <row r="15" spans="1:8" ht="16.5" customHeight="1">
      <c r="A15" s="40" t="s">
        <v>33</v>
      </c>
      <c r="B15" s="8" t="s">
        <v>37</v>
      </c>
      <c r="C15" s="10">
        <v>1800</v>
      </c>
      <c r="D15" s="12">
        <v>1552</v>
      </c>
      <c r="E15" s="123">
        <f t="shared" si="0"/>
        <v>0.86222222222222222</v>
      </c>
      <c r="F15" s="132">
        <v>1738</v>
      </c>
    </row>
    <row r="16" spans="1:8" ht="16.5" customHeight="1">
      <c r="A16" s="151"/>
      <c r="B16" s="8" t="s">
        <v>48</v>
      </c>
      <c r="C16" s="12">
        <v>5000</v>
      </c>
      <c r="D16" s="12">
        <v>4161</v>
      </c>
      <c r="E16" s="123">
        <f t="shared" si="0"/>
        <v>0.83220000000000005</v>
      </c>
      <c r="F16" s="132">
        <v>3195</v>
      </c>
    </row>
    <row r="17" spans="1:8" ht="16.5" customHeight="1">
      <c r="A17" s="151"/>
      <c r="B17" s="8" t="s">
        <v>47</v>
      </c>
      <c r="C17" s="12">
        <v>200</v>
      </c>
      <c r="D17" s="10">
        <v>72</v>
      </c>
      <c r="E17" s="123">
        <f t="shared" si="0"/>
        <v>0.36</v>
      </c>
      <c r="F17" s="131">
        <v>159</v>
      </c>
    </row>
    <row r="18" spans="1:8" ht="16.5" customHeight="1">
      <c r="A18" s="151"/>
      <c r="B18" s="8" t="s">
        <v>34</v>
      </c>
      <c r="C18" s="10">
        <v>350</v>
      </c>
      <c r="D18" s="10">
        <v>357</v>
      </c>
      <c r="E18" s="123">
        <f t="shared" si="0"/>
        <v>1.02</v>
      </c>
      <c r="F18" s="131">
        <v>303</v>
      </c>
    </row>
    <row r="19" spans="1:8" ht="19.5" customHeight="1">
      <c r="A19" s="151"/>
      <c r="B19" s="8" t="s">
        <v>35</v>
      </c>
      <c r="C19" s="12">
        <v>2000</v>
      </c>
      <c r="D19" s="12">
        <v>1143</v>
      </c>
      <c r="E19" s="123">
        <f t="shared" si="0"/>
        <v>0.57150000000000001</v>
      </c>
      <c r="F19" s="132">
        <v>1583</v>
      </c>
    </row>
    <row r="20" spans="1:8" ht="16.5" customHeight="1">
      <c r="A20" s="151"/>
      <c r="B20" s="8" t="s">
        <v>38</v>
      </c>
      <c r="C20" s="12">
        <v>800</v>
      </c>
      <c r="D20" s="12">
        <v>809</v>
      </c>
      <c r="E20" s="123">
        <f t="shared" si="0"/>
        <v>1.01125</v>
      </c>
      <c r="F20" s="131">
        <v>760</v>
      </c>
    </row>
    <row r="21" spans="1:8">
      <c r="A21" s="151" t="s">
        <v>39</v>
      </c>
      <c r="B21" s="152"/>
      <c r="C21" s="21">
        <v>1000</v>
      </c>
      <c r="D21" s="10">
        <v>996</v>
      </c>
      <c r="E21" s="123">
        <f t="shared" si="0"/>
        <v>0.996</v>
      </c>
      <c r="F21" s="131">
        <v>431</v>
      </c>
    </row>
    <row r="22" spans="1:8">
      <c r="A22" s="151"/>
      <c r="B22" s="152"/>
      <c r="C22" s="21"/>
      <c r="D22" s="12"/>
      <c r="E22" s="123"/>
      <c r="F22" s="131"/>
    </row>
    <row r="23" spans="1:8" ht="36.75" customHeight="1">
      <c r="A23" s="41" t="s">
        <v>7</v>
      </c>
      <c r="B23" s="9" t="s">
        <v>59</v>
      </c>
      <c r="C23" s="21">
        <v>5500</v>
      </c>
      <c r="D23" s="12">
        <v>4734</v>
      </c>
      <c r="E23" s="123">
        <f t="shared" si="0"/>
        <v>0.86072727272727267</v>
      </c>
      <c r="F23" s="132">
        <v>4492</v>
      </c>
    </row>
    <row r="24" spans="1:8">
      <c r="A24" s="151" t="s">
        <v>8</v>
      </c>
      <c r="B24" s="152"/>
      <c r="C24" s="21">
        <v>30000</v>
      </c>
      <c r="D24" s="12">
        <v>29109</v>
      </c>
      <c r="E24" s="123">
        <f t="shared" si="0"/>
        <v>0.97030000000000005</v>
      </c>
      <c r="F24" s="132">
        <v>26598</v>
      </c>
    </row>
    <row r="25" spans="1:8">
      <c r="A25" s="157" t="s">
        <v>82</v>
      </c>
      <c r="B25" s="158"/>
      <c r="C25" s="21"/>
      <c r="D25" s="12">
        <v>2793</v>
      </c>
      <c r="E25" s="123"/>
      <c r="F25" s="131"/>
    </row>
    <row r="26" spans="1:8" ht="24.75" customHeight="1">
      <c r="A26" s="151" t="s">
        <v>31</v>
      </c>
      <c r="B26" s="152"/>
      <c r="C26" s="21">
        <v>8200</v>
      </c>
      <c r="D26" s="12">
        <v>10725</v>
      </c>
      <c r="E26" s="123">
        <f t="shared" si="0"/>
        <v>1.3079268292682926</v>
      </c>
      <c r="F26" s="132">
        <v>8519</v>
      </c>
    </row>
    <row r="27" spans="1:8">
      <c r="A27" s="151" t="s">
        <v>29</v>
      </c>
      <c r="B27" s="152"/>
      <c r="C27" s="21">
        <v>200</v>
      </c>
      <c r="D27" s="12">
        <v>295</v>
      </c>
      <c r="E27" s="123">
        <f t="shared" si="0"/>
        <v>1.4750000000000001</v>
      </c>
      <c r="F27" s="131">
        <v>259</v>
      </c>
    </row>
    <row r="28" spans="1:8">
      <c r="A28" s="151" t="s">
        <v>56</v>
      </c>
      <c r="B28" s="152"/>
      <c r="C28" s="11">
        <v>300</v>
      </c>
      <c r="D28" s="10">
        <v>340</v>
      </c>
      <c r="E28" s="123">
        <f t="shared" si="0"/>
        <v>1.1333333333333333</v>
      </c>
      <c r="F28" s="131">
        <v>520</v>
      </c>
    </row>
    <row r="29" spans="1:8">
      <c r="A29" s="157" t="s">
        <v>67</v>
      </c>
      <c r="B29" s="158"/>
      <c r="C29" s="127"/>
      <c r="D29" s="128">
        <v>1030</v>
      </c>
      <c r="E29" s="125"/>
      <c r="F29" s="133">
        <v>4975</v>
      </c>
    </row>
    <row r="30" spans="1:8" ht="13.5" thickBot="1">
      <c r="A30" s="153" t="s">
        <v>10</v>
      </c>
      <c r="B30" s="154"/>
      <c r="C30" s="99">
        <v>8000</v>
      </c>
      <c r="D30" s="124">
        <v>8523</v>
      </c>
      <c r="E30" s="125">
        <f t="shared" si="0"/>
        <v>1.065375</v>
      </c>
      <c r="F30" s="133">
        <v>8832</v>
      </c>
    </row>
    <row r="31" spans="1:8" ht="13.5" thickBot="1">
      <c r="A31" s="155" t="s">
        <v>9</v>
      </c>
      <c r="B31" s="156"/>
      <c r="C31" s="126">
        <f>SUM(C21:C30,C4:C14)</f>
        <v>91050</v>
      </c>
      <c r="D31" s="126">
        <f>SUM(D6:D14,D21:D30)</f>
        <v>86523</v>
      </c>
      <c r="E31" s="135">
        <f t="shared" si="0"/>
        <v>0.95028006589785829</v>
      </c>
      <c r="F31" s="136">
        <f>SUM(F6:F14,F21:F30)</f>
        <v>86826</v>
      </c>
    </row>
    <row r="32" spans="1:8" ht="13.5" thickBot="1">
      <c r="A32" s="42"/>
      <c r="B32" s="43"/>
      <c r="C32" s="44"/>
      <c r="D32" s="44"/>
      <c r="E32" s="45"/>
      <c r="F32" s="117"/>
      <c r="G32" s="3"/>
      <c r="H32" s="3"/>
    </row>
    <row r="33" spans="1:8" ht="2.25" customHeight="1">
      <c r="G33" s="3"/>
      <c r="H33" s="3"/>
    </row>
    <row r="34" spans="1:8" ht="44.25" customHeight="1">
      <c r="A34" s="149"/>
      <c r="B34" s="149"/>
      <c r="C34" s="149"/>
      <c r="D34" s="149"/>
      <c r="G34" s="3"/>
      <c r="H34" s="3"/>
    </row>
    <row r="35" spans="1:8" ht="52.5" customHeight="1">
      <c r="A35" s="149"/>
      <c r="B35" s="149"/>
      <c r="C35" s="149"/>
      <c r="D35" s="149"/>
      <c r="G35" s="3"/>
      <c r="H35" s="3"/>
    </row>
    <row r="36" spans="1:8" ht="37.5" customHeight="1">
      <c r="A36" s="149"/>
      <c r="B36" s="149"/>
      <c r="C36" s="149"/>
      <c r="D36" s="149"/>
      <c r="G36" s="3"/>
      <c r="H36" s="3"/>
    </row>
    <row r="37" spans="1:8" ht="42.75" customHeight="1">
      <c r="A37" s="149"/>
      <c r="B37" s="149"/>
      <c r="C37" s="149"/>
      <c r="D37" s="149"/>
      <c r="G37" s="3"/>
      <c r="H37" s="3"/>
    </row>
    <row r="38" spans="1:8" ht="25.5" customHeight="1">
      <c r="A38" s="149"/>
      <c r="B38" s="149"/>
      <c r="C38" s="149"/>
      <c r="D38" s="149"/>
      <c r="G38" s="3"/>
      <c r="H38" s="3"/>
    </row>
    <row r="39" spans="1:8">
      <c r="G39" s="3"/>
      <c r="H39" s="3"/>
    </row>
    <row r="40" spans="1:8">
      <c r="G40" s="3"/>
      <c r="H40" s="3"/>
    </row>
    <row r="41" spans="1:8">
      <c r="G41" s="3"/>
      <c r="H41" s="3"/>
    </row>
    <row r="42" spans="1:8">
      <c r="G42" s="3"/>
      <c r="H42" s="3"/>
    </row>
    <row r="43" spans="1:8">
      <c r="E43" s="35"/>
      <c r="G43" s="3"/>
      <c r="H43" s="3"/>
    </row>
    <row r="44" spans="1:8">
      <c r="G44" s="3"/>
      <c r="H44" s="3"/>
    </row>
    <row r="45" spans="1:8">
      <c r="G45" s="3"/>
      <c r="H45" s="3"/>
    </row>
    <row r="46" spans="1:8">
      <c r="G46" s="3"/>
      <c r="H46" s="3"/>
    </row>
    <row r="47" spans="1:8">
      <c r="G47" s="3"/>
      <c r="H47" s="3"/>
    </row>
    <row r="48" spans="1:8">
      <c r="G48" s="3"/>
      <c r="H48" s="3"/>
    </row>
    <row r="49" spans="5:8">
      <c r="E49" s="36"/>
      <c r="F49" s="4"/>
      <c r="G49" s="4"/>
      <c r="H49" s="4"/>
    </row>
    <row r="50" spans="5:8">
      <c r="G50" s="3"/>
      <c r="H50" s="3"/>
    </row>
  </sheetData>
  <mergeCells count="25">
    <mergeCell ref="A14:B14"/>
    <mergeCell ref="A6:B6"/>
    <mergeCell ref="A7:B7"/>
    <mergeCell ref="A8:B8"/>
    <mergeCell ref="A9:B9"/>
    <mergeCell ref="A10:B10"/>
    <mergeCell ref="A11:B11"/>
    <mergeCell ref="A12:B12"/>
    <mergeCell ref="A13:B13"/>
    <mergeCell ref="A16:A20"/>
    <mergeCell ref="A24:B24"/>
    <mergeCell ref="A26:B26"/>
    <mergeCell ref="A27:B27"/>
    <mergeCell ref="A21:B21"/>
    <mergeCell ref="A22:B22"/>
    <mergeCell ref="A25:B25"/>
    <mergeCell ref="A28:B28"/>
    <mergeCell ref="A36:D36"/>
    <mergeCell ref="A37:D37"/>
    <mergeCell ref="A38:D38"/>
    <mergeCell ref="A30:B30"/>
    <mergeCell ref="A31:B31"/>
    <mergeCell ref="A34:D34"/>
    <mergeCell ref="A35:D35"/>
    <mergeCell ref="A29:B29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topLeftCell="A8" workbookViewId="0">
      <selection activeCell="B8" sqref="B8"/>
    </sheetView>
  </sheetViews>
  <sheetFormatPr defaultRowHeight="12.75"/>
  <cols>
    <col min="1" max="1" width="15" customWidth="1"/>
    <col min="2" max="2" width="18.42578125" customWidth="1"/>
    <col min="3" max="3" width="24.140625" customWidth="1"/>
    <col min="4" max="4" width="27.85546875" customWidth="1"/>
    <col min="5" max="5" width="2.7109375" customWidth="1"/>
  </cols>
  <sheetData>
    <row r="1" spans="1:5" ht="33" customHeight="1">
      <c r="A1" s="150" t="s">
        <v>79</v>
      </c>
      <c r="B1" s="150"/>
      <c r="C1" s="150"/>
      <c r="D1" s="150"/>
      <c r="E1" s="150"/>
    </row>
    <row r="2" spans="1:5">
      <c r="A2" s="1"/>
      <c r="B2" s="137"/>
      <c r="C2" s="137"/>
    </row>
    <row r="3" spans="1:5" ht="2.25" customHeight="1" thickBot="1">
      <c r="A3" s="1"/>
      <c r="B3" s="137"/>
      <c r="C3" s="137"/>
    </row>
    <row r="4" spans="1:5" ht="13.5" hidden="1" customHeight="1" thickBot="1">
      <c r="A4" s="1"/>
      <c r="B4" s="137"/>
      <c r="C4" s="137"/>
    </row>
    <row r="5" spans="1:5" ht="55.5" customHeight="1" thickBot="1">
      <c r="A5" s="138"/>
      <c r="B5" s="139" t="s">
        <v>80</v>
      </c>
      <c r="C5" s="139" t="s">
        <v>81</v>
      </c>
      <c r="D5" s="139" t="s">
        <v>68</v>
      </c>
      <c r="E5" s="17"/>
    </row>
    <row r="6" spans="1:5" ht="30.75" thickBot="1">
      <c r="A6" s="140" t="s">
        <v>69</v>
      </c>
      <c r="B6" s="141">
        <v>87867</v>
      </c>
      <c r="C6" s="141">
        <v>90367</v>
      </c>
      <c r="D6" s="142">
        <f>SUM(B6/C6)</f>
        <v>0.9723350338065887</v>
      </c>
      <c r="E6" s="18"/>
    </row>
    <row r="7" spans="1:5" ht="30.75" thickBot="1">
      <c r="A7" s="140" t="s">
        <v>70</v>
      </c>
      <c r="B7" s="141">
        <v>86523</v>
      </c>
      <c r="C7" s="141">
        <v>86826</v>
      </c>
      <c r="D7" s="142">
        <f t="shared" ref="D7:D15" si="0">SUM(B7/C7)</f>
        <v>0.99651026190311653</v>
      </c>
      <c r="E7" s="18"/>
    </row>
    <row r="8" spans="1:5" ht="45.75" thickBot="1">
      <c r="A8" s="140" t="s">
        <v>71</v>
      </c>
      <c r="B8" s="141">
        <f>B6-B7</f>
        <v>1344</v>
      </c>
      <c r="C8" s="141">
        <f>C6-C7</f>
        <v>3541</v>
      </c>
      <c r="D8" s="142">
        <f t="shared" si="0"/>
        <v>0.37955379836204461</v>
      </c>
      <c r="E8" s="18"/>
    </row>
    <row r="9" spans="1:5" ht="30.75" thickBot="1">
      <c r="A9" s="140" t="s">
        <v>72</v>
      </c>
      <c r="B9" s="141">
        <v>31264</v>
      </c>
      <c r="C9" s="141">
        <v>29851</v>
      </c>
      <c r="D9" s="142">
        <f t="shared" si="0"/>
        <v>1.04733509765167</v>
      </c>
      <c r="E9" s="18"/>
    </row>
    <row r="10" spans="1:5" ht="60.75" thickBot="1">
      <c r="A10" s="140" t="s">
        <v>73</v>
      </c>
      <c r="B10" s="143">
        <v>3</v>
      </c>
      <c r="C10" s="143">
        <v>3</v>
      </c>
      <c r="D10" s="142">
        <f t="shared" si="0"/>
        <v>1</v>
      </c>
      <c r="E10" s="18"/>
    </row>
    <row r="11" spans="1:5" ht="45.75" thickBot="1">
      <c r="A11" s="140" t="s">
        <v>74</v>
      </c>
      <c r="B11" s="143">
        <v>10</v>
      </c>
      <c r="C11" s="143">
        <v>10</v>
      </c>
      <c r="D11" s="142">
        <f t="shared" si="0"/>
        <v>1</v>
      </c>
      <c r="E11" s="18"/>
    </row>
    <row r="12" spans="1:5" ht="60.75" thickBot="1">
      <c r="A12" s="140" t="s">
        <v>75</v>
      </c>
      <c r="B12" s="141">
        <v>641</v>
      </c>
      <c r="C12" s="141">
        <v>564</v>
      </c>
      <c r="D12" s="142">
        <f t="shared" si="0"/>
        <v>1.1365248226950355</v>
      </c>
      <c r="E12" s="18"/>
    </row>
    <row r="13" spans="1:5" ht="60.75" thickBot="1">
      <c r="A13" s="140" t="s">
        <v>76</v>
      </c>
      <c r="B13" s="144">
        <f>SUM(B7/B6*100)</f>
        <v>98.47041551435693</v>
      </c>
      <c r="C13" s="144">
        <f>C7/C6*100</f>
        <v>96.081534188365225</v>
      </c>
      <c r="D13" s="144">
        <f t="shared" si="0"/>
        <v>1.0248630639193206</v>
      </c>
      <c r="E13" s="18"/>
    </row>
    <row r="14" spans="1:5" ht="45.75" thickBot="1">
      <c r="A14" s="140" t="s">
        <v>77</v>
      </c>
      <c r="B14" s="141">
        <v>5332</v>
      </c>
      <c r="C14" s="141">
        <v>4665</v>
      </c>
      <c r="D14" s="145">
        <f t="shared" si="0"/>
        <v>1.1429796355841373</v>
      </c>
      <c r="E14" s="18"/>
    </row>
    <row r="15" spans="1:5" ht="44.25" customHeight="1" thickBot="1">
      <c r="A15" s="146" t="s">
        <v>78</v>
      </c>
      <c r="B15" s="141">
        <v>20192</v>
      </c>
      <c r="C15" s="141">
        <v>16073</v>
      </c>
      <c r="D15" s="142">
        <f t="shared" si="0"/>
        <v>1.2562682759907919</v>
      </c>
    </row>
  </sheetData>
  <mergeCells count="1">
    <mergeCell ref="A1:E1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Hárok1</vt:lpstr>
      <vt:lpstr>Hárok4</vt:lpstr>
      <vt:lpstr>Hárok2</vt:lpstr>
      <vt:lpstr>Hárok3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ASUSF3L</cp:lastModifiedBy>
  <cp:lastPrinted>2014-03-31T14:24:05Z</cp:lastPrinted>
  <dcterms:created xsi:type="dcterms:W3CDTF">1997-01-24T11:07:25Z</dcterms:created>
  <dcterms:modified xsi:type="dcterms:W3CDTF">2014-04-08T13:09:49Z</dcterms:modified>
</cp:coreProperties>
</file>